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-15" yWindow="5490" windowWidth="28830" windowHeight="5550" tabRatio="955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RZiS_analityczny" sheetId="36" r:id="rId8"/>
    <sheet name="Wskaźniki operacyjne" sheetId="34" r:id="rId9"/>
    <sheet name="Baza hotelowa" sheetId="33" r:id="rId10"/>
    <sheet name="Klienci" sheetId="35" r:id="rId11"/>
    <sheet name="Zatrudnienie" sheetId="29" r:id="rId12"/>
    <sheet name="Struktura Grupy" sheetId="30" r:id="rId13"/>
    <sheet name="Akcjonariat" sheetId="32" r:id="rId14"/>
  </sheets>
  <definedNames>
    <definedName name="_Toc293035359" localSheetId="13">Akcjonariat!$B$3</definedName>
    <definedName name="_Toc293035359" localSheetId="9">'Baza hotelowa'!$B$3</definedName>
    <definedName name="_Toc293035359" localSheetId="10">Klienci!$B$3</definedName>
    <definedName name="_Toc293035359" localSheetId="4">'Przepływy pieniężne'!$B$3</definedName>
    <definedName name="_Toc293035359" localSheetId="7">RZiS_analityczny!$B$3</definedName>
    <definedName name="_Toc293035359" localSheetId="5">'Segmenty operacyjne'!$B$3</definedName>
    <definedName name="_Toc293035359" localSheetId="12">'Struktura Grupy'!$B$3</definedName>
    <definedName name="_Toc293035359" localSheetId="8">'Wskaźniki operacyjne'!$B$3</definedName>
    <definedName name="_Toc293035359" localSheetId="11">Zatrudnienie!$B$3</definedName>
    <definedName name="_xlnm.Print_Area" localSheetId="4">'Przepływy pieniężne'!$B$3:$I$44</definedName>
    <definedName name="_xlnm.Print_Area" localSheetId="1">'RZiS i spr. z całkowitych doch.'!$B$4:$I$33</definedName>
    <definedName name="_xlnm.Print_Area" localSheetId="7">RZiS_analityczny!$B$2:$B$14</definedName>
    <definedName name="_xlnm.Print_Area" localSheetId="2">'Spr. z sytuacji finansowej'!$A$1:$G$60</definedName>
    <definedName name="_xlnm.Print_Area" localSheetId="8">'Wskaźniki operacyjne'!$B$3:$H$76</definedName>
    <definedName name="Skonsolidowany_rachunek_zysków_i_strat_w_ujęciu_analitycznym">'Segmenty geograficzne'!$B$3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36" l="1"/>
  <c r="H28" i="24"/>
  <c r="N13" i="37"/>
  <c r="M13" i="37"/>
  <c r="J13" i="37"/>
  <c r="N11" i="37"/>
  <c r="N10" i="37"/>
  <c r="N9" i="37"/>
  <c r="N8" i="37"/>
  <c r="M8" i="37"/>
  <c r="J8" i="37"/>
  <c r="I16" i="28"/>
  <c r="I15" i="28"/>
  <c r="H16" i="28"/>
  <c r="H15" i="28"/>
  <c r="I12" i="28"/>
  <c r="H12" i="28"/>
  <c r="J10" i="28"/>
  <c r="H9" i="28"/>
  <c r="I8" i="28"/>
  <c r="H8" i="28"/>
  <c r="J7" i="28"/>
  <c r="J6" i="28"/>
  <c r="I7" i="28"/>
  <c r="I6" i="28"/>
  <c r="H7" i="28"/>
  <c r="D12" i="33"/>
  <c r="D7" i="33"/>
  <c r="E12" i="33"/>
  <c r="E7" i="33"/>
  <c r="G12" i="33"/>
  <c r="G7" i="33"/>
  <c r="O75" i="34"/>
  <c r="L75" i="34"/>
  <c r="O74" i="34"/>
  <c r="L74" i="34"/>
  <c r="O71" i="34"/>
  <c r="L71" i="34"/>
  <c r="O70" i="34"/>
  <c r="L70" i="34"/>
  <c r="O67" i="34"/>
  <c r="L67" i="34"/>
  <c r="O66" i="34"/>
  <c r="L66" i="34"/>
  <c r="O63" i="34"/>
  <c r="L63" i="34"/>
  <c r="O62" i="34"/>
  <c r="L62" i="34"/>
  <c r="O55" i="34"/>
  <c r="L55" i="34"/>
  <c r="O54" i="34"/>
  <c r="L54" i="34"/>
  <c r="O51" i="34"/>
  <c r="L51" i="34"/>
  <c r="O50" i="34"/>
  <c r="L50" i="34"/>
  <c r="O47" i="34"/>
  <c r="L47" i="34"/>
  <c r="O46" i="34"/>
  <c r="L46" i="34"/>
  <c r="O37" i="34"/>
  <c r="L37" i="34"/>
  <c r="O36" i="34"/>
  <c r="L36" i="34"/>
  <c r="O33" i="34"/>
  <c r="L33" i="34"/>
  <c r="O32" i="34"/>
  <c r="L32" i="34"/>
  <c r="O29" i="34"/>
  <c r="L29" i="34"/>
  <c r="O28" i="34"/>
  <c r="L28" i="34"/>
  <c r="O25" i="34"/>
  <c r="L25" i="34"/>
  <c r="O24" i="34"/>
  <c r="L24" i="34"/>
  <c r="O17" i="34"/>
  <c r="L17" i="34"/>
  <c r="O16" i="34"/>
  <c r="L16" i="34"/>
  <c r="O13" i="34"/>
  <c r="L13" i="34"/>
  <c r="O12" i="34"/>
  <c r="L12" i="34"/>
  <c r="O9" i="34"/>
  <c r="L9" i="34"/>
  <c r="O8" i="34"/>
  <c r="L8" i="34"/>
  <c r="H6" i="36"/>
  <c r="H7" i="36"/>
  <c r="H8" i="36"/>
  <c r="H9" i="36"/>
  <c r="H10" i="36"/>
  <c r="H11" i="36"/>
  <c r="H12" i="36"/>
  <c r="H13" i="36"/>
  <c r="H14" i="36"/>
  <c r="G7" i="36"/>
  <c r="G10" i="36"/>
  <c r="N23" i="37"/>
  <c r="M23" i="37"/>
  <c r="L23" i="37"/>
  <c r="K23" i="37"/>
  <c r="J23" i="37"/>
  <c r="N17" i="37"/>
  <c r="M17" i="37"/>
  <c r="L17" i="37"/>
  <c r="K17" i="37"/>
  <c r="J17" i="37"/>
  <c r="K13" i="37"/>
  <c r="K8" i="37"/>
  <c r="O24" i="37"/>
  <c r="O23" i="37"/>
  <c r="O22" i="37"/>
  <c r="O21" i="37"/>
  <c r="O20" i="37"/>
  <c r="O19" i="37"/>
  <c r="O18" i="37"/>
  <c r="O17" i="37"/>
  <c r="J34" i="28"/>
  <c r="I34" i="28"/>
  <c r="H34" i="28"/>
  <c r="Z33" i="28"/>
  <c r="U33" i="28"/>
  <c r="P33" i="28"/>
  <c r="H33" i="28"/>
  <c r="I33" i="28"/>
  <c r="J33" i="28"/>
  <c r="K33" i="28"/>
  <c r="F33" i="28"/>
  <c r="Z34" i="28"/>
  <c r="U34" i="28"/>
  <c r="P34" i="28"/>
  <c r="K34" i="28"/>
  <c r="F34" i="28"/>
  <c r="Z32" i="28"/>
  <c r="U32" i="28"/>
  <c r="P32" i="28"/>
  <c r="H32" i="28"/>
  <c r="I32" i="28"/>
  <c r="J32" i="28"/>
  <c r="K32" i="28"/>
  <c r="F32" i="28"/>
  <c r="J38" i="28"/>
  <c r="I38" i="28"/>
  <c r="H38" i="28"/>
  <c r="J27" i="28"/>
  <c r="J28" i="28"/>
  <c r="J29" i="28"/>
  <c r="J30" i="28"/>
  <c r="J31" i="28"/>
  <c r="J35" i="28"/>
  <c r="J36" i="28"/>
  <c r="I27" i="28"/>
  <c r="I28" i="28"/>
  <c r="I29" i="28"/>
  <c r="I30" i="28"/>
  <c r="I31" i="28"/>
  <c r="I35" i="28"/>
  <c r="I36" i="28"/>
  <c r="H27" i="28"/>
  <c r="H28" i="28"/>
  <c r="H29" i="28"/>
  <c r="H30" i="28"/>
  <c r="H31" i="28"/>
  <c r="H35" i="28"/>
  <c r="H36" i="28"/>
  <c r="J26" i="28"/>
  <c r="I26" i="28"/>
  <c r="H26" i="28"/>
  <c r="J25" i="28"/>
  <c r="I25" i="28"/>
  <c r="H25" i="28"/>
  <c r="J24" i="28"/>
  <c r="I24" i="28"/>
  <c r="H24" i="28"/>
  <c r="K38" i="28"/>
  <c r="K36" i="28"/>
  <c r="K35" i="28"/>
  <c r="K31" i="28"/>
  <c r="K30" i="28"/>
  <c r="K29" i="28"/>
  <c r="K28" i="28"/>
  <c r="K27" i="28"/>
  <c r="K26" i="28"/>
  <c r="K25" i="28"/>
  <c r="K24" i="28"/>
  <c r="K14" i="28"/>
  <c r="I43" i="24"/>
  <c r="I24" i="24"/>
  <c r="I42" i="24"/>
  <c r="I8" i="24"/>
  <c r="I9" i="24"/>
  <c r="I10" i="24"/>
  <c r="I11" i="24"/>
  <c r="I12" i="24"/>
  <c r="I13" i="24"/>
  <c r="I14" i="24"/>
  <c r="I15" i="24"/>
  <c r="I16" i="24"/>
  <c r="I17" i="24"/>
  <c r="I18" i="24"/>
  <c r="I7" i="24"/>
  <c r="I12" i="11"/>
  <c r="I14" i="11"/>
  <c r="I16" i="11"/>
  <c r="I21" i="11"/>
  <c r="I26" i="11"/>
  <c r="I6" i="24"/>
  <c r="I19" i="24"/>
  <c r="I20" i="24"/>
  <c r="I21" i="24"/>
  <c r="I23" i="24"/>
  <c r="I25" i="24"/>
  <c r="I26" i="24"/>
  <c r="I27" i="24"/>
  <c r="I28" i="24"/>
  <c r="I31" i="24"/>
  <c r="I41" i="24"/>
  <c r="I44" i="24"/>
  <c r="I29" i="24"/>
  <c r="I30" i="24"/>
  <c r="I33" i="24"/>
  <c r="I34" i="24"/>
  <c r="I35" i="24"/>
  <c r="I36" i="24"/>
  <c r="I37" i="24"/>
  <c r="I38" i="24"/>
  <c r="I39" i="24"/>
  <c r="I40" i="24"/>
  <c r="G10" i="25"/>
  <c r="G14" i="25"/>
  <c r="G36" i="25"/>
  <c r="F10" i="25"/>
  <c r="F14" i="25"/>
  <c r="F36" i="25"/>
  <c r="E10" i="25"/>
  <c r="E14" i="25"/>
  <c r="E36" i="25"/>
  <c r="D10" i="25"/>
  <c r="D14" i="25"/>
  <c r="D36" i="25"/>
  <c r="C10" i="25"/>
  <c r="C14" i="25"/>
  <c r="C36" i="25"/>
  <c r="C39" i="25"/>
  <c r="C41" i="25"/>
  <c r="G25" i="25"/>
  <c r="G22" i="25"/>
  <c r="G27" i="25"/>
  <c r="F25" i="25"/>
  <c r="F22" i="25"/>
  <c r="F27" i="25"/>
  <c r="E25" i="25"/>
  <c r="E22" i="25"/>
  <c r="E27" i="25"/>
  <c r="D25" i="25"/>
  <c r="D22" i="25"/>
  <c r="D27" i="25"/>
  <c r="C25" i="25"/>
  <c r="C22" i="25"/>
  <c r="C27" i="25"/>
  <c r="G16" i="25"/>
  <c r="G19" i="25"/>
  <c r="G20" i="25"/>
  <c r="F16" i="25"/>
  <c r="F19" i="25"/>
  <c r="F20" i="25"/>
  <c r="E16" i="25"/>
  <c r="E19" i="25"/>
  <c r="E20" i="25"/>
  <c r="D16" i="25"/>
  <c r="D19" i="25"/>
  <c r="D20" i="25"/>
  <c r="C16" i="25"/>
  <c r="C19" i="25"/>
  <c r="C20" i="25"/>
  <c r="H26" i="25"/>
  <c r="H24" i="25"/>
  <c r="H23" i="25"/>
  <c r="H22" i="25"/>
  <c r="H40" i="25"/>
  <c r="F6" i="21"/>
  <c r="F15" i="21"/>
  <c r="F24" i="21"/>
  <c r="F29" i="21"/>
  <c r="F28" i="21"/>
  <c r="F35" i="21"/>
  <c r="F43" i="21"/>
  <c r="F54" i="21"/>
  <c r="G29" i="21"/>
  <c r="G28" i="21"/>
  <c r="G35" i="21"/>
  <c r="G43" i="21"/>
  <c r="G54" i="21"/>
  <c r="G6" i="21"/>
  <c r="G15" i="21"/>
  <c r="G24" i="21"/>
  <c r="D29" i="21"/>
  <c r="D28" i="21"/>
  <c r="D35" i="21"/>
  <c r="D43" i="21"/>
  <c r="D54" i="21"/>
  <c r="D27" i="21"/>
  <c r="D6" i="21"/>
  <c r="D15" i="21"/>
  <c r="D24" i="21"/>
  <c r="I52" i="11"/>
  <c r="I36" i="11"/>
  <c r="D36" i="11"/>
  <c r="I46" i="11"/>
  <c r="I28" i="11"/>
  <c r="I37" i="11"/>
  <c r="I47" i="11"/>
  <c r="I33" i="11"/>
  <c r="H24" i="37"/>
  <c r="V24" i="37"/>
  <c r="V75" i="34"/>
  <c r="S75" i="34"/>
  <c r="V74" i="34"/>
  <c r="S74" i="34"/>
  <c r="V71" i="34"/>
  <c r="S71" i="34"/>
  <c r="V70" i="34"/>
  <c r="S70" i="34"/>
  <c r="V67" i="34"/>
  <c r="S67" i="34"/>
  <c r="V66" i="34"/>
  <c r="S66" i="34"/>
  <c r="V63" i="34"/>
  <c r="S63" i="34"/>
  <c r="V62" i="34"/>
  <c r="S62" i="34"/>
  <c r="V55" i="34"/>
  <c r="S55" i="34"/>
  <c r="V54" i="34"/>
  <c r="S54" i="34"/>
  <c r="V51" i="34"/>
  <c r="S51" i="34"/>
  <c r="V50" i="34"/>
  <c r="S50" i="34"/>
  <c r="V47" i="34"/>
  <c r="S47" i="34"/>
  <c r="V46" i="34"/>
  <c r="S46" i="34"/>
  <c r="V37" i="34"/>
  <c r="S37" i="34"/>
  <c r="V36" i="34"/>
  <c r="S36" i="34"/>
  <c r="V33" i="34"/>
  <c r="S33" i="34"/>
  <c r="V32" i="34"/>
  <c r="S32" i="34"/>
  <c r="V29" i="34"/>
  <c r="S29" i="34"/>
  <c r="V28" i="34"/>
  <c r="S28" i="34"/>
  <c r="V25" i="34"/>
  <c r="S25" i="34"/>
  <c r="V24" i="34"/>
  <c r="S24" i="34"/>
  <c r="V17" i="34"/>
  <c r="S17" i="34"/>
  <c r="V16" i="34"/>
  <c r="S16" i="34"/>
  <c r="V13" i="34"/>
  <c r="S13" i="34"/>
  <c r="V12" i="34"/>
  <c r="S12" i="34"/>
  <c r="V9" i="34"/>
  <c r="S9" i="34"/>
  <c r="V8" i="34"/>
  <c r="S8" i="34"/>
  <c r="M10" i="36"/>
  <c r="M7" i="36"/>
  <c r="L13" i="36"/>
  <c r="U12" i="37"/>
  <c r="T12" i="37"/>
  <c r="S12" i="37"/>
  <c r="V8" i="37"/>
  <c r="U6" i="37"/>
  <c r="R6" i="37"/>
  <c r="S6" i="37"/>
  <c r="Q23" i="37"/>
  <c r="R23" i="37"/>
  <c r="S23" i="37"/>
  <c r="T23" i="37"/>
  <c r="U23" i="37"/>
  <c r="V23" i="37"/>
  <c r="V22" i="37"/>
  <c r="V21" i="37"/>
  <c r="V20" i="37"/>
  <c r="V19" i="37"/>
  <c r="V18" i="37"/>
  <c r="Q17" i="37"/>
  <c r="R17" i="37"/>
  <c r="S17" i="37"/>
  <c r="T17" i="37"/>
  <c r="U17" i="37"/>
  <c r="V17" i="37"/>
  <c r="V13" i="37"/>
  <c r="T6" i="37"/>
  <c r="P19" i="28"/>
  <c r="P7" i="28"/>
  <c r="O6" i="28"/>
  <c r="M6" i="28"/>
  <c r="N6" i="28"/>
  <c r="P6" i="28"/>
  <c r="P38" i="28"/>
  <c r="M29" i="28"/>
  <c r="M31" i="28"/>
  <c r="M36" i="28"/>
  <c r="N29" i="28"/>
  <c r="N31" i="28"/>
  <c r="N36" i="28"/>
  <c r="O29" i="28"/>
  <c r="O31" i="28"/>
  <c r="O36" i="28"/>
  <c r="P36" i="28"/>
  <c r="P35" i="28"/>
  <c r="P31" i="28"/>
  <c r="P30" i="28"/>
  <c r="P29" i="28"/>
  <c r="P28" i="28"/>
  <c r="P27" i="28"/>
  <c r="P26" i="28"/>
  <c r="P25" i="28"/>
  <c r="M24" i="28"/>
  <c r="N24" i="28"/>
  <c r="O24" i="28"/>
  <c r="P24" i="28"/>
  <c r="N11" i="28"/>
  <c r="P14" i="28"/>
  <c r="H7" i="24"/>
  <c r="H31" i="24"/>
  <c r="H41" i="24"/>
  <c r="H44" i="24"/>
  <c r="H40" i="24"/>
  <c r="E27" i="21"/>
  <c r="E29" i="21"/>
  <c r="E28" i="21"/>
  <c r="E35" i="21"/>
  <c r="E43" i="21"/>
  <c r="E54" i="21"/>
  <c r="E6" i="21"/>
  <c r="E15" i="21"/>
  <c r="E24" i="21"/>
  <c r="C36" i="11"/>
  <c r="H36" i="11"/>
  <c r="H52" i="11"/>
  <c r="H46" i="11"/>
  <c r="H33" i="11"/>
  <c r="H12" i="11"/>
  <c r="H14" i="11"/>
  <c r="H16" i="11"/>
  <c r="H21" i="11"/>
  <c r="H26" i="11"/>
  <c r="H28" i="11"/>
  <c r="H37" i="11"/>
  <c r="H47" i="11"/>
  <c r="F12" i="11"/>
  <c r="F14" i="11"/>
  <c r="F16" i="11"/>
  <c r="F21" i="11"/>
  <c r="F26" i="11"/>
  <c r="F28" i="11"/>
  <c r="F37" i="11"/>
  <c r="F46" i="11"/>
  <c r="F47" i="11"/>
  <c r="J31" i="24"/>
  <c r="J12" i="11"/>
  <c r="J14" i="11"/>
  <c r="J16" i="11"/>
  <c r="J21" i="11"/>
  <c r="J26" i="11"/>
  <c r="J28" i="11"/>
  <c r="J37" i="11"/>
  <c r="J47" i="11"/>
  <c r="J7" i="24"/>
  <c r="J40" i="24"/>
  <c r="C32" i="25"/>
  <c r="C29" i="25"/>
  <c r="C34" i="25"/>
  <c r="AJ75" i="34"/>
  <c r="AG75" i="34"/>
  <c r="AJ74" i="34"/>
  <c r="AG74" i="34"/>
  <c r="AJ71" i="34"/>
  <c r="AG71" i="34"/>
  <c r="AJ70" i="34"/>
  <c r="AG70" i="34"/>
  <c r="AJ67" i="34"/>
  <c r="AG67" i="34"/>
  <c r="AJ66" i="34"/>
  <c r="AG66" i="34"/>
  <c r="AJ63" i="34"/>
  <c r="AG63" i="34"/>
  <c r="AJ62" i="34"/>
  <c r="AG62" i="34"/>
  <c r="AJ55" i="34"/>
  <c r="AG55" i="34"/>
  <c r="AJ54" i="34"/>
  <c r="AG54" i="34"/>
  <c r="AJ51" i="34"/>
  <c r="AG51" i="34"/>
  <c r="AJ50" i="34"/>
  <c r="AG50" i="34"/>
  <c r="AJ47" i="34"/>
  <c r="AG47" i="34"/>
  <c r="AJ46" i="34"/>
  <c r="AG46" i="34"/>
  <c r="AJ37" i="34"/>
  <c r="AG37" i="34"/>
  <c r="AJ36" i="34"/>
  <c r="AG36" i="34"/>
  <c r="AJ33" i="34"/>
  <c r="AG33" i="34"/>
  <c r="AJ32" i="34"/>
  <c r="AG32" i="34"/>
  <c r="AJ29" i="34"/>
  <c r="AG29" i="34"/>
  <c r="AJ28" i="34"/>
  <c r="AG28" i="34"/>
  <c r="AJ25" i="34"/>
  <c r="AG25" i="34"/>
  <c r="AJ24" i="34"/>
  <c r="AG24" i="34"/>
  <c r="AJ17" i="34"/>
  <c r="AG17" i="34"/>
  <c r="AJ16" i="34"/>
  <c r="AG16" i="34"/>
  <c r="AJ13" i="34"/>
  <c r="AG13" i="34"/>
  <c r="AJ12" i="34"/>
  <c r="AG12" i="34"/>
  <c r="AJ9" i="34"/>
  <c r="AG9" i="34"/>
  <c r="AJ8" i="34"/>
  <c r="AG8" i="34"/>
  <c r="AC75" i="34"/>
  <c r="Z75" i="34"/>
  <c r="AC74" i="34"/>
  <c r="Z74" i="34"/>
  <c r="AC71" i="34"/>
  <c r="Z71" i="34"/>
  <c r="AC70" i="34"/>
  <c r="Z70" i="34"/>
  <c r="AC67" i="34"/>
  <c r="Z67" i="34"/>
  <c r="AC66" i="34"/>
  <c r="Z66" i="34"/>
  <c r="AC63" i="34"/>
  <c r="Z63" i="34"/>
  <c r="AC62" i="34"/>
  <c r="Z62" i="34"/>
  <c r="AC55" i="34"/>
  <c r="Z55" i="34"/>
  <c r="AC54" i="34"/>
  <c r="Z54" i="34"/>
  <c r="AC51" i="34"/>
  <c r="Z51" i="34"/>
  <c r="AC50" i="34"/>
  <c r="Z50" i="34"/>
  <c r="AC47" i="34"/>
  <c r="Z47" i="34"/>
  <c r="AC46" i="34"/>
  <c r="Z46" i="34"/>
  <c r="AC37" i="34"/>
  <c r="Z37" i="34"/>
  <c r="AC36" i="34"/>
  <c r="Z36" i="34"/>
  <c r="AC33" i="34"/>
  <c r="Z33" i="34"/>
  <c r="AC32" i="34"/>
  <c r="Z32" i="34"/>
  <c r="AC29" i="34"/>
  <c r="Z29" i="34"/>
  <c r="AC28" i="34"/>
  <c r="Z28" i="34"/>
  <c r="AC25" i="34"/>
  <c r="Z25" i="34"/>
  <c r="AC24" i="34"/>
  <c r="Z24" i="34"/>
  <c r="AC17" i="34"/>
  <c r="Z17" i="34"/>
  <c r="AC16" i="34"/>
  <c r="Z16" i="34"/>
  <c r="AC13" i="34"/>
  <c r="Z13" i="34"/>
  <c r="AC12" i="34"/>
  <c r="Z12" i="34"/>
  <c r="AC9" i="34"/>
  <c r="Z9" i="34"/>
  <c r="AC8" i="34"/>
  <c r="Z8" i="34"/>
  <c r="Q7" i="36"/>
  <c r="U14" i="36"/>
  <c r="U13" i="36"/>
  <c r="U12" i="36"/>
  <c r="U11" i="36"/>
  <c r="U10" i="36"/>
  <c r="U9" i="36"/>
  <c r="U8" i="36"/>
  <c r="U7" i="36"/>
  <c r="U6" i="36"/>
  <c r="Q10" i="36"/>
  <c r="AB23" i="37"/>
  <c r="AA23" i="37"/>
  <c r="Z23" i="37"/>
  <c r="Y23" i="37"/>
  <c r="AC22" i="37"/>
  <c r="X23" i="37"/>
  <c r="AC23" i="37"/>
  <c r="AB17" i="37"/>
  <c r="AC19" i="37"/>
  <c r="AA17" i="37"/>
  <c r="Z17" i="37"/>
  <c r="X17" i="37"/>
  <c r="X12" i="37"/>
  <c r="Y12" i="37"/>
  <c r="AA12" i="37"/>
  <c r="AB12" i="37"/>
  <c r="C23" i="37"/>
  <c r="D23" i="37"/>
  <c r="E23" i="37"/>
  <c r="F23" i="37"/>
  <c r="G23" i="37"/>
  <c r="H23" i="37"/>
  <c r="H22" i="37"/>
  <c r="H21" i="37"/>
  <c r="H20" i="37"/>
  <c r="H19" i="37"/>
  <c r="H18" i="37"/>
  <c r="C17" i="37"/>
  <c r="D17" i="37"/>
  <c r="E17" i="37"/>
  <c r="F17" i="37"/>
  <c r="G17" i="37"/>
  <c r="Z12" i="37"/>
  <c r="AC24" i="37"/>
  <c r="AC20" i="37"/>
  <c r="AC18" i="37"/>
  <c r="AC13" i="37"/>
  <c r="AC11" i="37"/>
  <c r="AC8" i="37"/>
  <c r="AC7" i="37"/>
  <c r="X6" i="37"/>
  <c r="Y6" i="37"/>
  <c r="Z6" i="37"/>
  <c r="AA6" i="37"/>
  <c r="AB6" i="37"/>
  <c r="AC6" i="37"/>
  <c r="T29" i="28"/>
  <c r="S29" i="28"/>
  <c r="R29" i="28"/>
  <c r="T24" i="28"/>
  <c r="S24" i="28"/>
  <c r="R24" i="28"/>
  <c r="R11" i="28"/>
  <c r="R13" i="28"/>
  <c r="R17" i="28"/>
  <c r="U9" i="28"/>
  <c r="U8" i="28"/>
  <c r="F38" i="28"/>
  <c r="C29" i="28"/>
  <c r="C31" i="28"/>
  <c r="C36" i="28"/>
  <c r="D29" i="28"/>
  <c r="D31" i="28"/>
  <c r="D36" i="28"/>
  <c r="E29" i="28"/>
  <c r="E31" i="28"/>
  <c r="E36" i="28"/>
  <c r="F36" i="28"/>
  <c r="F35" i="28"/>
  <c r="F31" i="28"/>
  <c r="F30" i="28"/>
  <c r="F29" i="28"/>
  <c r="F28" i="28"/>
  <c r="F27" i="28"/>
  <c r="F26" i="28"/>
  <c r="F25" i="28"/>
  <c r="C24" i="28"/>
  <c r="D24" i="28"/>
  <c r="E24" i="28"/>
  <c r="F24" i="28"/>
  <c r="U38" i="28"/>
  <c r="R31" i="28"/>
  <c r="R36" i="28"/>
  <c r="S31" i="28"/>
  <c r="S36" i="28"/>
  <c r="T31" i="28"/>
  <c r="U35" i="28"/>
  <c r="U31" i="28"/>
  <c r="U30" i="28"/>
  <c r="U29" i="28"/>
  <c r="U28" i="28"/>
  <c r="U27" i="28"/>
  <c r="U26" i="28"/>
  <c r="U25" i="28"/>
  <c r="U24" i="28"/>
  <c r="T11" i="28"/>
  <c r="T13" i="28"/>
  <c r="T17" i="28"/>
  <c r="S11" i="28"/>
  <c r="S13" i="28"/>
  <c r="S17" i="28"/>
  <c r="U13" i="28"/>
  <c r="F14" i="28"/>
  <c r="U19" i="28"/>
  <c r="U15" i="28"/>
  <c r="U14" i="28"/>
  <c r="U12" i="28"/>
  <c r="U11" i="28"/>
  <c r="U10" i="28"/>
  <c r="U7" i="28"/>
  <c r="R6" i="28"/>
  <c r="S6" i="28"/>
  <c r="T6" i="28"/>
  <c r="U6" i="28"/>
  <c r="K7" i="24"/>
  <c r="K12" i="11"/>
  <c r="K14" i="11"/>
  <c r="K16" i="11"/>
  <c r="K21" i="11"/>
  <c r="K26" i="11"/>
  <c r="K6" i="24"/>
  <c r="K19" i="24"/>
  <c r="K21" i="24"/>
  <c r="K31" i="24"/>
  <c r="K41" i="24"/>
  <c r="K44" i="24"/>
  <c r="K40" i="24"/>
  <c r="K52" i="11"/>
  <c r="K46" i="11"/>
  <c r="K33" i="11"/>
  <c r="J52" i="11"/>
  <c r="J46" i="11"/>
  <c r="K36" i="11"/>
  <c r="J36" i="11"/>
  <c r="E36" i="11"/>
  <c r="F36" i="11"/>
  <c r="J33" i="11"/>
  <c r="AJ24" i="37"/>
  <c r="AJ13" i="37"/>
  <c r="B14" i="1"/>
  <c r="B10" i="1"/>
  <c r="G12" i="11"/>
  <c r="G14" i="11"/>
  <c r="G16" i="11"/>
  <c r="G31" i="24"/>
  <c r="G40" i="24"/>
  <c r="G41" i="24"/>
  <c r="G44" i="24"/>
  <c r="G21" i="11"/>
  <c r="G26" i="11"/>
  <c r="G6" i="24"/>
  <c r="G19" i="24"/>
  <c r="G21" i="24"/>
  <c r="G7" i="24"/>
  <c r="L12" i="11"/>
  <c r="L14" i="11"/>
  <c r="L16" i="11"/>
  <c r="L21" i="11"/>
  <c r="L26" i="11"/>
  <c r="L6" i="24"/>
  <c r="L19" i="24"/>
  <c r="L21" i="24"/>
  <c r="L31" i="24"/>
  <c r="L41" i="24"/>
  <c r="L44" i="24"/>
  <c r="L7" i="24"/>
  <c r="L40" i="24"/>
  <c r="L52" i="11"/>
  <c r="G52" i="11"/>
  <c r="L46" i="11"/>
  <c r="G46" i="11"/>
  <c r="L33" i="11"/>
  <c r="G33" i="11"/>
  <c r="E10" i="36"/>
  <c r="E7" i="36"/>
  <c r="AJ23" i="37"/>
  <c r="AI23" i="37"/>
  <c r="AH23" i="37"/>
  <c r="AG23" i="37"/>
  <c r="AF23" i="37"/>
  <c r="AI12" i="37"/>
  <c r="AH12" i="37"/>
  <c r="AG12" i="37"/>
  <c r="AF12" i="37"/>
  <c r="AE12" i="37"/>
  <c r="AJ12" i="37"/>
  <c r="AJ11" i="37"/>
  <c r="AJ10" i="37"/>
  <c r="AJ9" i="37"/>
  <c r="AJ19" i="37"/>
  <c r="AJ8" i="37"/>
  <c r="AI17" i="37"/>
  <c r="AH17" i="37"/>
  <c r="AG17" i="37"/>
  <c r="AF17" i="37"/>
  <c r="AE17" i="37"/>
  <c r="AF6" i="37"/>
  <c r="AG6" i="37"/>
  <c r="AH6" i="37"/>
  <c r="AI6" i="37"/>
  <c r="AE6" i="37"/>
  <c r="AE23" i="37"/>
  <c r="AJ22" i="37"/>
  <c r="AJ21" i="37"/>
  <c r="AJ20" i="37"/>
  <c r="AJ18" i="37"/>
  <c r="AJ17" i="37"/>
  <c r="AJ7" i="37"/>
  <c r="AJ6" i="37"/>
  <c r="Z10" i="28"/>
  <c r="Z16" i="28"/>
  <c r="H46" i="34"/>
  <c r="D10" i="29"/>
  <c r="Z38" i="28"/>
  <c r="Z35" i="28"/>
  <c r="Y29" i="28"/>
  <c r="Y31" i="28"/>
  <c r="Y36" i="28"/>
  <c r="W36" i="28"/>
  <c r="X36" i="28"/>
  <c r="Z36" i="28"/>
  <c r="Z30" i="28"/>
  <c r="W29" i="28"/>
  <c r="X29" i="28"/>
  <c r="Z29" i="28"/>
  <c r="X31" i="28"/>
  <c r="W31" i="28"/>
  <c r="Z28" i="28"/>
  <c r="Z27" i="28"/>
  <c r="Z26" i="28"/>
  <c r="Z25" i="28"/>
  <c r="W24" i="28"/>
  <c r="X24" i="28"/>
  <c r="Y24" i="28"/>
  <c r="Z24" i="28"/>
  <c r="H14" i="25"/>
  <c r="H12" i="25"/>
  <c r="G27" i="21"/>
  <c r="L36" i="11"/>
  <c r="Z31" i="28"/>
  <c r="E7" i="29"/>
  <c r="E8" i="29"/>
  <c r="F7" i="33"/>
  <c r="F12" i="33"/>
  <c r="H18" i="25"/>
  <c r="H17" i="25"/>
  <c r="F27" i="21"/>
  <c r="C27" i="21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H15" i="33"/>
  <c r="H14" i="33"/>
  <c r="H13" i="33"/>
  <c r="H10" i="33"/>
  <c r="H9" i="33"/>
  <c r="H8" i="33"/>
  <c r="C12" i="33"/>
  <c r="H12" i="33"/>
  <c r="C7" i="33"/>
  <c r="H7" i="33"/>
  <c r="Y11" i="28"/>
  <c r="Y13" i="28"/>
  <c r="Y17" i="28"/>
  <c r="X11" i="28"/>
  <c r="X13" i="28"/>
  <c r="X17" i="28"/>
  <c r="W11" i="28"/>
  <c r="W13" i="28"/>
  <c r="Y6" i="28"/>
  <c r="X6" i="28"/>
  <c r="W6" i="28"/>
  <c r="C10" i="29"/>
  <c r="E10" i="29"/>
  <c r="H11" i="25"/>
  <c r="H13" i="25"/>
  <c r="D29" i="25"/>
  <c r="H9" i="25"/>
  <c r="H8" i="25"/>
  <c r="Z19" i="28"/>
  <c r="Z15" i="28"/>
  <c r="Z14" i="28"/>
  <c r="Z12" i="28"/>
  <c r="Z9" i="28"/>
  <c r="Z8" i="28"/>
  <c r="Z7" i="28"/>
  <c r="G36" i="11"/>
  <c r="E6" i="29"/>
  <c r="E9" i="29"/>
  <c r="B11" i="1"/>
  <c r="B13" i="1"/>
  <c r="B17" i="1"/>
  <c r="B16" i="1"/>
  <c r="B15" i="1"/>
  <c r="B9" i="1"/>
  <c r="B7" i="1"/>
  <c r="B8" i="1"/>
  <c r="B6" i="1"/>
  <c r="B5" i="1"/>
  <c r="F29" i="25"/>
  <c r="G29" i="25"/>
  <c r="H7" i="25"/>
  <c r="Z6" i="28"/>
  <c r="H10" i="25"/>
  <c r="E29" i="25"/>
  <c r="H29" i="25"/>
  <c r="H16" i="25"/>
  <c r="Z11" i="28"/>
  <c r="Z13" i="28"/>
  <c r="W17" i="28"/>
  <c r="Z17" i="28"/>
  <c r="T36" i="28"/>
  <c r="U36" i="28"/>
  <c r="AC21" i="37"/>
  <c r="Y17" i="37"/>
  <c r="AC17" i="37"/>
  <c r="H17" i="37"/>
  <c r="AC12" i="37"/>
  <c r="AC9" i="37"/>
  <c r="AC10" i="37"/>
  <c r="U16" i="28"/>
  <c r="U17" i="28"/>
  <c r="G32" i="25"/>
  <c r="G34" i="25"/>
  <c r="F40" i="24"/>
  <c r="Q13" i="36"/>
  <c r="Q6" i="36"/>
  <c r="Q8" i="36"/>
  <c r="Q9" i="36"/>
  <c r="Q11" i="36"/>
  <c r="F31" i="24"/>
  <c r="Q12" i="36"/>
  <c r="F33" i="11"/>
  <c r="Q14" i="36"/>
  <c r="F52" i="11"/>
  <c r="F7" i="24"/>
  <c r="N13" i="28"/>
  <c r="N17" i="28"/>
  <c r="P15" i="28"/>
  <c r="R12" i="37"/>
  <c r="V11" i="37"/>
  <c r="P16" i="28"/>
  <c r="P12" i="28"/>
  <c r="P10" i="28"/>
  <c r="J6" i="24"/>
  <c r="J19" i="24"/>
  <c r="J21" i="24"/>
  <c r="J41" i="24"/>
  <c r="J44" i="24"/>
  <c r="L28" i="11"/>
  <c r="L37" i="11"/>
  <c r="L47" i="11"/>
  <c r="H6" i="24"/>
  <c r="H19" i="24"/>
  <c r="H21" i="24"/>
  <c r="F6" i="24"/>
  <c r="F19" i="24"/>
  <c r="F21" i="24"/>
  <c r="F41" i="24"/>
  <c r="F44" i="24"/>
  <c r="K28" i="11"/>
  <c r="K37" i="11"/>
  <c r="K47" i="11"/>
  <c r="G28" i="11"/>
  <c r="G37" i="11"/>
  <c r="G47" i="11"/>
  <c r="H33" i="25"/>
  <c r="H31" i="25"/>
  <c r="E46" i="11"/>
  <c r="D32" i="25"/>
  <c r="D34" i="25"/>
  <c r="M13" i="36"/>
  <c r="Q6" i="37"/>
  <c r="V6" i="37"/>
  <c r="V7" i="37"/>
  <c r="V9" i="37"/>
  <c r="O11" i="28"/>
  <c r="O13" i="28"/>
  <c r="O17" i="28"/>
  <c r="M6" i="36"/>
  <c r="Q12" i="37"/>
  <c r="V12" i="37"/>
  <c r="V10" i="37"/>
  <c r="E33" i="11"/>
  <c r="E32" i="25"/>
  <c r="E34" i="25"/>
  <c r="H30" i="25"/>
  <c r="E52" i="11"/>
  <c r="E12" i="11"/>
  <c r="E14" i="11"/>
  <c r="E16" i="11"/>
  <c r="E21" i="11"/>
  <c r="E26" i="11"/>
  <c r="E31" i="24"/>
  <c r="E7" i="24"/>
  <c r="E40" i="24"/>
  <c r="F32" i="25"/>
  <c r="F34" i="25"/>
  <c r="P8" i="28"/>
  <c r="M11" i="28"/>
  <c r="P9" i="28"/>
  <c r="M9" i="36"/>
  <c r="E28" i="11"/>
  <c r="E37" i="11"/>
  <c r="E47" i="11"/>
  <c r="E6" i="24"/>
  <c r="E19" i="24"/>
  <c r="E21" i="24"/>
  <c r="E41" i="24"/>
  <c r="E44" i="24"/>
  <c r="M11" i="36"/>
  <c r="M8" i="36"/>
  <c r="M13" i="28"/>
  <c r="P11" i="28"/>
  <c r="P13" i="28"/>
  <c r="M17" i="28"/>
  <c r="P17" i="28"/>
  <c r="M12" i="36"/>
  <c r="M14" i="36"/>
  <c r="H36" i="25"/>
  <c r="N7" i="37"/>
  <c r="M11" i="37"/>
  <c r="L9" i="37"/>
  <c r="L11" i="37"/>
  <c r="L10" i="37"/>
  <c r="D30" i="11"/>
  <c r="D51" i="11"/>
  <c r="K11" i="37"/>
  <c r="J16" i="28"/>
  <c r="J12" i="28"/>
  <c r="J15" i="28"/>
  <c r="J8" i="28"/>
  <c r="J9" i="28"/>
  <c r="H19" i="25"/>
  <c r="H25" i="25"/>
  <c r="I7" i="36"/>
  <c r="H27" i="25"/>
  <c r="H34" i="25"/>
  <c r="H20" i="25"/>
  <c r="H32" i="25"/>
  <c r="M7" i="37"/>
  <c r="M6" i="37"/>
  <c r="L7" i="37"/>
  <c r="E6" i="28"/>
  <c r="I10" i="36"/>
  <c r="D6" i="28"/>
  <c r="C6" i="28"/>
  <c r="C6" i="37"/>
  <c r="F6" i="37"/>
  <c r="G6" i="37"/>
  <c r="K16" i="28"/>
  <c r="F7" i="28"/>
  <c r="E11" i="28"/>
  <c r="E13" i="28"/>
  <c r="E17" i="28"/>
  <c r="F15" i="28"/>
  <c r="L12" i="37"/>
  <c r="E6" i="37"/>
  <c r="K8" i="28"/>
  <c r="C11" i="28"/>
  <c r="C13" i="28"/>
  <c r="C17" i="28"/>
  <c r="F12" i="28"/>
  <c r="F9" i="28"/>
  <c r="K15" i="28"/>
  <c r="E12" i="37"/>
  <c r="N12" i="37"/>
  <c r="G12" i="37"/>
  <c r="G39" i="25"/>
  <c r="G41" i="25"/>
  <c r="H10" i="28"/>
  <c r="H11" i="28"/>
  <c r="K12" i="28"/>
  <c r="F10" i="28"/>
  <c r="K7" i="28"/>
  <c r="H6" i="28"/>
  <c r="K6" i="28"/>
  <c r="N6" i="37"/>
  <c r="F8" i="28"/>
  <c r="L8" i="37"/>
  <c r="O8" i="37"/>
  <c r="H8" i="37"/>
  <c r="J11" i="28"/>
  <c r="J13" i="28"/>
  <c r="J17" i="28"/>
  <c r="D11" i="28"/>
  <c r="D13" i="28"/>
  <c r="D17" i="28"/>
  <c r="I9" i="28"/>
  <c r="F16" i="28"/>
  <c r="L13" i="37"/>
  <c r="O13" i="37"/>
  <c r="H13" i="37"/>
  <c r="I10" i="28"/>
  <c r="H7" i="37"/>
  <c r="J7" i="37"/>
  <c r="J6" i="37"/>
  <c r="M9" i="37"/>
  <c r="F6" i="28"/>
  <c r="L6" i="37"/>
  <c r="F17" i="28"/>
  <c r="K10" i="28"/>
  <c r="H13" i="28"/>
  <c r="F13" i="28"/>
  <c r="I11" i="28"/>
  <c r="I13" i="28"/>
  <c r="I17" i="28"/>
  <c r="F11" i="28"/>
  <c r="K9" i="28"/>
  <c r="J11" i="37"/>
  <c r="O11" i="37"/>
  <c r="H11" i="37"/>
  <c r="J9" i="37"/>
  <c r="D6" i="37"/>
  <c r="H6" i="37"/>
  <c r="K7" i="37"/>
  <c r="K11" i="28"/>
  <c r="H17" i="28"/>
  <c r="K17" i="28"/>
  <c r="K13" i="28"/>
  <c r="M10" i="37"/>
  <c r="M12" i="37"/>
  <c r="F12" i="37"/>
  <c r="K6" i="37"/>
  <c r="O6" i="37"/>
  <c r="O7" i="37"/>
  <c r="J10" i="37"/>
  <c r="C12" i="37"/>
  <c r="J19" i="28"/>
  <c r="J12" i="37"/>
  <c r="K9" i="37"/>
  <c r="O9" i="37"/>
  <c r="H9" i="37"/>
  <c r="H19" i="28"/>
  <c r="I19" i="28"/>
  <c r="K10" i="37"/>
  <c r="D12" i="37"/>
  <c r="H12" i="37"/>
  <c r="H10" i="37"/>
  <c r="F19" i="28"/>
  <c r="K19" i="28"/>
  <c r="K12" i="37"/>
  <c r="O12" i="37"/>
  <c r="O10" i="37"/>
  <c r="F39" i="25"/>
  <c r="F41" i="25"/>
  <c r="D25" i="11"/>
  <c r="D44" i="11"/>
  <c r="D16" i="24"/>
  <c r="D19" i="11"/>
  <c r="D39" i="24"/>
  <c r="D18" i="11"/>
  <c r="D11" i="11"/>
  <c r="D7" i="11"/>
  <c r="D43" i="11"/>
  <c r="D14" i="24"/>
  <c r="D20" i="11"/>
  <c r="D39" i="25"/>
  <c r="D29" i="24"/>
  <c r="D12" i="24"/>
  <c r="D9" i="11"/>
  <c r="D20" i="24"/>
  <c r="D13" i="24"/>
  <c r="D10" i="11"/>
  <c r="D6" i="11"/>
  <c r="D8" i="11"/>
  <c r="D38" i="24"/>
  <c r="D30" i="24"/>
  <c r="D24" i="24"/>
  <c r="D26" i="24"/>
  <c r="D24" i="11"/>
  <c r="D18" i="24"/>
  <c r="D9" i="24"/>
  <c r="D11" i="24"/>
  <c r="D23" i="11"/>
  <c r="D42" i="24"/>
  <c r="D34" i="24"/>
  <c r="D13" i="11"/>
  <c r="D28" i="24"/>
  <c r="D45" i="11"/>
  <c r="D8" i="24"/>
  <c r="D36" i="24"/>
  <c r="D41" i="25"/>
  <c r="D17" i="11"/>
  <c r="H38" i="25"/>
  <c r="D15" i="24"/>
  <c r="D22" i="11"/>
  <c r="D17" i="24"/>
  <c r="D35" i="24"/>
  <c r="E13" i="36"/>
  <c r="G13" i="36"/>
  <c r="D15" i="11"/>
  <c r="D25" i="24"/>
  <c r="D27" i="11"/>
  <c r="C6" i="21"/>
  <c r="D10" i="24"/>
  <c r="D7" i="24"/>
  <c r="D41" i="11"/>
  <c r="D46" i="11"/>
  <c r="C46" i="11"/>
  <c r="D23" i="24"/>
  <c r="C43" i="21"/>
  <c r="D33" i="24"/>
  <c r="C35" i="21"/>
  <c r="C12" i="11"/>
  <c r="D5" i="11"/>
  <c r="C29" i="21"/>
  <c r="C28" i="21"/>
  <c r="C15" i="21"/>
  <c r="C24" i="21"/>
  <c r="C14" i="11"/>
  <c r="C54" i="21"/>
  <c r="D12" i="11"/>
  <c r="G6" i="36"/>
  <c r="E6" i="36"/>
  <c r="I6" i="36"/>
  <c r="D14" i="11"/>
  <c r="E39" i="25"/>
  <c r="H37" i="25"/>
  <c r="G8" i="36"/>
  <c r="I8" i="36"/>
  <c r="E8" i="36"/>
  <c r="C52" i="11"/>
  <c r="D50" i="11"/>
  <c r="D52" i="11"/>
  <c r="D37" i="24"/>
  <c r="D40" i="24"/>
  <c r="C40" i="24"/>
  <c r="C16" i="11"/>
  <c r="D27" i="24"/>
  <c r="D31" i="24"/>
  <c r="C31" i="24"/>
  <c r="C21" i="11"/>
  <c r="E41" i="25"/>
  <c r="H39" i="25"/>
  <c r="D29" i="11"/>
  <c r="D33" i="11"/>
  <c r="C33" i="11"/>
  <c r="E9" i="36"/>
  <c r="G9" i="36"/>
  <c r="I9" i="36"/>
  <c r="D16" i="11"/>
  <c r="I11" i="36"/>
  <c r="E11" i="36"/>
  <c r="D21" i="11"/>
  <c r="H41" i="25"/>
  <c r="C26" i="11"/>
  <c r="D26" i="11"/>
  <c r="C28" i="11"/>
  <c r="C6" i="24"/>
  <c r="C19" i="24"/>
  <c r="C21" i="24"/>
  <c r="C41" i="24"/>
  <c r="C44" i="24"/>
  <c r="G12" i="36"/>
  <c r="I12" i="36"/>
  <c r="E12" i="36"/>
  <c r="E14" i="36"/>
  <c r="G14" i="36"/>
  <c r="I14" i="36"/>
  <c r="C37" i="11"/>
  <c r="C47" i="11"/>
  <c r="D6" i="24"/>
  <c r="D19" i="24"/>
  <c r="D21" i="24"/>
  <c r="D41" i="24"/>
  <c r="D44" i="24"/>
  <c r="D28" i="11"/>
  <c r="D37" i="11"/>
  <c r="D47" i="11"/>
</calcChain>
</file>

<file path=xl/sharedStrings.xml><?xml version="1.0" encoding="utf-8"?>
<sst xmlns="http://schemas.openxmlformats.org/spreadsheetml/2006/main" count="853" uniqueCount="333">
  <si>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</si>
  <si>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</si>
  <si>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</si>
  <si>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</si>
  <si>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</si>
  <si>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</si>
  <si>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</si>
  <si>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</si>
  <si>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</si>
  <si>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</si>
  <si>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</si>
  <si>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</si>
  <si>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</si>
  <si>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</si>
  <si>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</si>
  <si>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</si>
  <si>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</si>
  <si>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</si>
  <si>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</si>
  <si>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</si>
  <si>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</si>
  <si>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</si>
  <si>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</si>
  <si>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</si>
  <si>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</si>
  <si>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</si>
  <si>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</si>
  <si>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</si>
  <si>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</si>
  <si>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</si>
  <si>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</si>
  <si>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</si>
  <si>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</si>
  <si>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</si>
  <si>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</si>
  <si>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</si>
  <si>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</si>
  <si>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</si>
  <si>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</si>
  <si>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</si>
  <si>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</si>
  <si>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</si>
  <si>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</si>
  <si>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</si>
  <si>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</si>
  <si>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</si>
  <si>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</si>
  <si>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</si>
  <si>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</si>
  <si>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</si>
  <si>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</si>
  <si>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</si>
  <si>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</si>
  <si>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</si>
  <si>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</si>
  <si>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</si>
  <si>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</si>
  <si>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</si>
  <si>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</si>
  <si>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</si>
  <si>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</si>
  <si>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</si>
  <si>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</si>
  <si>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</si>
  <si>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</si>
  <si>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</si>
  <si>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</si>
  <si>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</si>
  <si>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</si>
  <si>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</si>
  <si>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</si>
  <si>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</si>
  <si>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</si>
  <si>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</si>
  <si>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</si>
  <si>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</si>
  <si>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</si>
  <si>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</si>
  <si>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</si>
  <si>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</si>
  <si>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</si>
  <si>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</si>
  <si>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</si>
  <si>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</si>
  <si>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</si>
  <si>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</si>
  <si>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</si>
  <si>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</si>
  <si>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</si>
  <si>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</si>
  <si>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</si>
  <si>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</si>
  <si>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</si>
  <si>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</si>
  <si>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</si>
  <si>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</si>
  <si>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</si>
  <si>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</si>
  <si>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</si>
  <si>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</si>
  <si>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</si>
  <si>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</si>
  <si>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</si>
  <si>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</si>
  <si>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</si>
  <si>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</si>
  <si>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</si>
  <si>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</si>
  <si>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</si>
  <si>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</si>
  <si>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</si>
  <si>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</si>
  <si>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</si>
  <si>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</si>
  <si>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</si>
  <si>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</si>
  <si>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</si>
  <si>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</si>
  <si>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</si>
  <si>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</si>
  <si>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</si>
  <si>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</si>
  <si>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</si>
  <si>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</si>
  <si>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</si>
  <si>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</si>
  <si>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</si>
  <si>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</si>
  <si>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</si>
  <si>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</si>
  <si>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</si>
  <si>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</si>
  <si>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</si>
  <si>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</si>
  <si>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</si>
  <si>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</si>
  <si>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</si>
  <si>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</si>
  <si>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</si>
  <si>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</si>
  <si>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</si>
  <si>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</si>
  <si>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</si>
  <si>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</si>
  <si>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</si>
  <si>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</si>
  <si>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</si>
  <si>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</si>
  <si>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</si>
  <si>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</si>
  <si>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</si>
  <si>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</si>
  <si>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</si>
  <si>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</si>
  <si>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</si>
  <si>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</si>
  <si>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</si>
  <si>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</si>
  <si>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</si>
  <si>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</si>
  <si>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</si>
  <si>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</si>
  <si>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</si>
  <si>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</si>
  <si>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</si>
  <si>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</si>
  <si>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</si>
  <si>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</si>
  <si>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</si>
  <si>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3,2 p.p.</t>
  </si>
  <si>
    <t>Aktualizacja wartości aktywów trwałych</t>
  </si>
  <si>
    <t>3,5 p.p.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</si>
  <si>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</si>
  <si>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</si>
  <si>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</si>
  <si>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I kwartał 2016</t>
  </si>
  <si>
    <t>Wartość skonsolidowana
- I kwartał 2016 roku</t>
  </si>
  <si>
    <t>% zmiana</t>
  </si>
  <si>
    <t>wyniki raportowane</t>
  </si>
  <si>
    <t>wyniki "like-for-like"</t>
  </si>
  <si>
    <t>2,3 p.p.</t>
  </si>
  <si>
    <t>2,9 p.p.</t>
  </si>
  <si>
    <t>0,6 p.p.</t>
  </si>
  <si>
    <t>Stan na 01.01.2016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</si>
  <si>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</si>
  <si>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</si>
  <si>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</si>
  <si>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</si>
  <si>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I kwartał 2017</t>
  </si>
  <si>
    <t>Pozostałe aktywa długoterminowe</t>
  </si>
  <si>
    <t>Inne krótkoterminowe aktywa finansowe</t>
  </si>
  <si>
    <t>Dwanaście miesięcy zakończonych 31 grudnia 2016 roku</t>
  </si>
  <si>
    <t>Stan na 31.12.2016</t>
  </si>
  <si>
    <t>Stan na 01.01.2017</t>
  </si>
  <si>
    <t>Wartość skonsolidowana
- I kwartał 2017 roku</t>
  </si>
  <si>
    <t xml:space="preserve"> 31.12.2016</t>
  </si>
  <si>
    <t xml:space="preserve">* Spółka wyłączona z konsolidacji, nie prowadzi działalności gospodarczej
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</si>
  <si>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</si>
  <si>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</si>
  <si>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</si>
  <si>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</si>
  <si>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</si>
  <si>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</si>
  <si>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</si>
  <si>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</si>
  <si>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</si>
  <si>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</si>
  <si>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</si>
  <si>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</si>
  <si>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</si>
  <si>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</si>
  <si>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</si>
  <si>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</si>
  <si>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</si>
  <si>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</si>
  <si>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</si>
  <si>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</si>
  <si>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</si>
  <si>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dochody za okres</t>
  </si>
  <si>
    <t>- transakcja z akcjonariuszem</t>
  </si>
  <si>
    <t>- podatek dochodowy związany z transakcją z akcjonariuszem</t>
  </si>
  <si>
    <t>Wpływy od akcjonariusza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</si>
  <si>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</si>
  <si>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</si>
  <si>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</si>
  <si>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</si>
  <si>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</si>
  <si>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</si>
  <si>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II kwartał 2017</t>
  </si>
  <si>
    <t>II kwartał 2016</t>
  </si>
  <si>
    <t>Wartość skonsolidowana
- II kwartał 2017 roku</t>
  </si>
  <si>
    <t>Wartość skonsolidowana
- II kwartał 2016 roku</t>
  </si>
  <si>
    <t>30.06.2017</t>
  </si>
  <si>
    <t>- zysk netto za okres</t>
  </si>
  <si>
    <t>Podwyższenie kapitału zakładowego w podmiotach powiązanych</t>
  </si>
  <si>
    <t>(Zyski)/straty z tytułu różnic kursowych</t>
  </si>
  <si>
    <t>Zysk/(strata) przed opodatkowaniem</t>
  </si>
  <si>
    <t>Zysk/(strata) z działalności operacyjnej bez zdarzeń jednorazowych</t>
  </si>
  <si>
    <t>Zysk/(strata) z działalności operacyjnej</t>
  </si>
  <si>
    <t>Zysk/(strata) netto za okres</t>
  </si>
  <si>
    <t>Zysk/(strata) na jedną akcję zwykłą</t>
  </si>
  <si>
    <t>Całkowite zyski/(straty) za okres</t>
  </si>
  <si>
    <t>6,4 p.p.</t>
  </si>
  <si>
    <t>0,2 p.p.</t>
  </si>
  <si>
    <t>0,5 p.p.</t>
  </si>
  <si>
    <t>1,2 p.p.</t>
  </si>
  <si>
    <t>5,5 p.p.</t>
  </si>
  <si>
    <t>4,1 p.p.</t>
  </si>
  <si>
    <t>-0,9 p.p.</t>
  </si>
  <si>
    <t>-0,1 p.p.</t>
  </si>
  <si>
    <t>-1,1 p.p.</t>
  </si>
  <si>
    <t>-2,8 p.p.</t>
  </si>
  <si>
    <t>5,8 p.p.</t>
  </si>
  <si>
    <t>5,0 p.p.</t>
  </si>
  <si>
    <t>1,5 p.p.</t>
  </si>
  <si>
    <t>-0,8 p.p.</t>
  </si>
  <si>
    <t>-2,1 p.p.</t>
  </si>
  <si>
    <t>6,1 p.p.</t>
  </si>
  <si>
    <t>2,1 p.p.</t>
  </si>
  <si>
    <t>0,4 p.p.</t>
  </si>
  <si>
    <t>1,3 p.p.</t>
  </si>
  <si>
    <t>9,7 p.p.</t>
  </si>
  <si>
    <t>Udział w zyskach/(stratach) netto jednostek stowarzyszonych</t>
  </si>
  <si>
    <t>Udział w (zyskach)/stratach netto jednostek stowarzyszonych</t>
  </si>
  <si>
    <t>III kwartał 2017</t>
  </si>
  <si>
    <t>III kwartał 2016</t>
  </si>
  <si>
    <t>Dziewięć miesięcy zakończonych 30 września 2017 roku</t>
  </si>
  <si>
    <t>Stan na 30.09.2017</t>
  </si>
  <si>
    <t>Emisja obligacji</t>
  </si>
  <si>
    <t>Dywidendy i inne wypłaty na rzecz właścicieli</t>
  </si>
  <si>
    <t>Wartość skonsolidowana
- III kwartał 2017 roku</t>
  </si>
  <si>
    <t>Wartość skonsolidowana
- III kwartał 2016 roku</t>
  </si>
  <si>
    <t>30.09.2017</t>
  </si>
  <si>
    <t>1,1 p.p.</t>
  </si>
  <si>
    <t>1,9 p.p.</t>
  </si>
  <si>
    <t>0,8 p.p.</t>
  </si>
  <si>
    <t>-0,7 p.p.</t>
  </si>
  <si>
    <t>1,7 p.p.</t>
  </si>
  <si>
    <t>-0,4 p.p.</t>
  </si>
  <si>
    <t>-1,0 p.p.</t>
  </si>
  <si>
    <t>5,2 p.p.</t>
  </si>
  <si>
    <t>7,3 p.p.</t>
  </si>
  <si>
    <t>-6,3 p.p.</t>
  </si>
  <si>
    <t>5,1 p.p.</t>
  </si>
  <si>
    <t>-0,6 p.p.</t>
  </si>
  <si>
    <t>-1,4 p.p.</t>
  </si>
  <si>
    <t>7,4 p.p.</t>
  </si>
  <si>
    <t>7,6 p.p.</t>
  </si>
  <si>
    <t>12 miesięcy 2017</t>
  </si>
  <si>
    <t>IV kwartał 2017</t>
  </si>
  <si>
    <t>IV kwartał 2016</t>
  </si>
  <si>
    <t>12 miesięcy 2016</t>
  </si>
  <si>
    <t>Trzy miesiące zakończone 30 września 2017 roku</t>
  </si>
  <si>
    <t>- strata netto za okres</t>
  </si>
  <si>
    <t>Stan na 31.03.2017</t>
  </si>
  <si>
    <t>Sześć miesięcy zakończonych 30 czerwca 2017 roku</t>
  </si>
  <si>
    <t>Stan na 30.06.2017</t>
  </si>
  <si>
    <t>Dwanaście miesięcy zakończonych 31 grudnia 2017 roku</t>
  </si>
  <si>
    <t>Stan na 31.12.2017</t>
  </si>
  <si>
    <t>Przychody ze sprzedaży udziałów w jednostkach stowarzyszonych</t>
  </si>
  <si>
    <t>Wartość skonsolidowana
- IV kwartał 2017 roku</t>
  </si>
  <si>
    <t>Wartość skonsolidowana
- IV kwartał 2016 roku</t>
  </si>
  <si>
    <t>Zysk na sprzedaży udziałów w jednostkach stowarzyszonych</t>
  </si>
  <si>
    <t>Wartość skonsolidowana
- 12 miesięcy 2017 roku</t>
  </si>
  <si>
    <t>Wartość skonsolidowana
- 12 miesięcy 2016 roku</t>
  </si>
  <si>
    <t xml:space="preserve"> 31.03.2017</t>
  </si>
  <si>
    <t>31.12.2017</t>
  </si>
  <si>
    <t>31.12.2017/
31.12.2016</t>
  </si>
  <si>
    <t>31.12.2016</t>
  </si>
  <si>
    <t>4,2 p.p.</t>
  </si>
  <si>
    <t>6,9 p.p.</t>
  </si>
  <si>
    <t>1,4 p.p.</t>
  </si>
  <si>
    <t>4,4 p.p.</t>
  </si>
  <si>
    <t>5,9 p.p.</t>
  </si>
  <si>
    <t>2,8 p.p.</t>
  </si>
  <si>
    <t>3,4 p.p.</t>
  </si>
  <si>
    <t>-2,2 p.p.</t>
  </si>
  <si>
    <t>-0,3 p.p.</t>
  </si>
  <si>
    <t>2,2 p.p.</t>
  </si>
  <si>
    <t>1,6 p.p.</t>
  </si>
  <si>
    <t>2,0 p.p.</t>
  </si>
  <si>
    <t>4,6 p.p.</t>
  </si>
  <si>
    <t>5,6 p.p.</t>
  </si>
  <si>
    <t>4,7 p.p.</t>
  </si>
  <si>
    <t>3,6 p.p.</t>
  </si>
  <si>
    <t>-</t>
  </si>
  <si>
    <t>Zysk na sprzedaży udziałów jednostkach stowarzyszonych</t>
  </si>
  <si>
    <t>Podstawowy i rozwodniony zysk/(strata) przypisany akcjonariuszom jednostki dominującej za okres (w zł)</t>
  </si>
  <si>
    <t xml:space="preserve">Przychody ze sprzedaży rzeczowych aktywów trwałych, wartości niematerialnych oraz nieruchomości inwestycyjnych </t>
  </si>
  <si>
    <t>Zysk/(strata) z działalności operacyjnej (EBIT)</t>
  </si>
  <si>
    <t>Zysk/(strata) netto</t>
  </si>
  <si>
    <t>Przychody/(koszty) finansowe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</si>
  <si>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21 lutego 2018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</si>
</sst>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0.0000%"/>
    <numFmt numFmtId="172" formatCode="0.000%"/>
  </numFmts>
  <fonts count="3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57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5" fontId="34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168" fontId="35" fillId="2" borderId="0" xfId="0" applyNumberFormat="1" applyFont="1" applyFill="1"/>
    <xf numFmtId="0" fontId="35" fillId="2" borderId="0" xfId="0" applyFont="1" applyFill="1"/>
    <xf numFmtId="0" fontId="26" fillId="0" borderId="6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36" fillId="2" borderId="0" xfId="0" applyFont="1" applyFill="1"/>
    <xf numFmtId="165" fontId="36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65" fontId="22" fillId="2" borderId="0" xfId="0" applyNumberFormat="1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7" fillId="2" borderId="0" xfId="11" applyFont="1" applyFill="1" applyBorder="1" applyAlignment="1">
      <alignment horizontal="left" inden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5" borderId="0" xfId="346" applyNumberFormat="1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165" fontId="32" fillId="2" borderId="0" xfId="0" applyNumberFormat="1" applyFont="1" applyFill="1" applyAlignment="1">
      <alignment wrapText="1"/>
    </xf>
    <xf numFmtId="168" fontId="32" fillId="2" borderId="0" xfId="348" applyNumberFormat="1" applyFont="1" applyFill="1" applyAlignment="1">
      <alignment wrapText="1"/>
    </xf>
    <xf numFmtId="0" fontId="32" fillId="2" borderId="0" xfId="0" applyFont="1" applyFill="1" applyAlignment="1">
      <alignment wrapText="1"/>
    </xf>
    <xf numFmtId="4" fontId="32" fillId="2" borderId="0" xfId="0" applyNumberFormat="1" applyFont="1" applyFill="1" applyAlignment="1">
      <alignment wrapText="1"/>
    </xf>
    <xf numFmtId="4" fontId="32" fillId="2" borderId="0" xfId="0" applyNumberFormat="1" applyFont="1" applyFill="1"/>
    <xf numFmtId="10" fontId="32" fillId="2" borderId="0" xfId="348" applyNumberFormat="1" applyFont="1" applyFill="1" applyAlignment="1">
      <alignment wrapText="1"/>
    </xf>
    <xf numFmtId="9" fontId="32" fillId="2" borderId="0" xfId="348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>
      <alignment horizontal="right" vertical="center" wrapText="1"/>
    </xf>
    <xf numFmtId="168" fontId="12" fillId="0" borderId="0" xfId="0" applyNumberFormat="1" applyFont="1" applyFill="1"/>
    <xf numFmtId="168" fontId="24" fillId="0" borderId="0" xfId="0" applyNumberFormat="1" applyFont="1" applyFill="1"/>
    <xf numFmtId="168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 wrapText="1"/>
    </xf>
    <xf numFmtId="10" fontId="12" fillId="0" borderId="2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165" fontId="34" fillId="2" borderId="0" xfId="346" applyNumberFormat="1" applyFont="1" applyFill="1" applyBorder="1" applyAlignment="1">
      <alignment horizontal="left"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35" fillId="0" borderId="0" xfId="0" applyFont="1" applyFill="1"/>
    <xf numFmtId="171" fontId="32" fillId="2" borderId="0" xfId="348" applyNumberFormat="1" applyFont="1" applyFill="1" applyAlignment="1">
      <alignment wrapText="1"/>
    </xf>
    <xf numFmtId="171" fontId="32" fillId="2" borderId="0" xfId="0" applyNumberFormat="1" applyFont="1" applyFill="1" applyAlignment="1">
      <alignment wrapText="1"/>
    </xf>
    <xf numFmtId="168" fontId="6" fillId="2" borderId="0" xfId="348" applyNumberFormat="1" applyFont="1" applyFill="1"/>
    <xf numFmtId="165" fontId="12" fillId="0" borderId="4" xfId="346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/>
    </xf>
    <xf numFmtId="165" fontId="22" fillId="0" borderId="0" xfId="0" applyNumberFormat="1" applyFont="1" applyFill="1"/>
    <xf numFmtId="165" fontId="12" fillId="0" borderId="0" xfId="0" applyNumberFormat="1" applyFont="1" applyFill="1"/>
    <xf numFmtId="2" fontId="34" fillId="2" borderId="0" xfId="348" applyNumberFormat="1" applyFont="1" applyFill="1"/>
    <xf numFmtId="165" fontId="12" fillId="0" borderId="2" xfId="0" applyNumberFormat="1" applyFont="1" applyFill="1" applyBorder="1" applyAlignment="1">
      <alignment horizontal="right" vertical="center" wrapText="1"/>
    </xf>
    <xf numFmtId="9" fontId="12" fillId="2" borderId="0" xfId="348" applyFont="1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center"/>
    </xf>
    <xf numFmtId="165" fontId="12" fillId="0" borderId="2" xfId="346" applyNumberFormat="1" applyFont="1" applyFill="1" applyBorder="1" applyAlignment="1">
      <alignment horizontal="right" vertical="center"/>
    </xf>
    <xf numFmtId="170" fontId="25" fillId="0" borderId="2" xfId="0" applyNumberFormat="1" applyFont="1" applyFill="1" applyBorder="1" applyAlignment="1">
      <alignment horizontal="right" vertical="center" wrapText="1"/>
    </xf>
    <xf numFmtId="168" fontId="12" fillId="2" borderId="0" xfId="348" applyNumberFormat="1" applyFont="1" applyFill="1" applyAlignment="1">
      <alignment horizontal="right"/>
    </xf>
    <xf numFmtId="165" fontId="38" fillId="2" borderId="0" xfId="0" applyNumberFormat="1" applyFont="1" applyFill="1"/>
    <xf numFmtId="165" fontId="32" fillId="2" borderId="0" xfId="0" applyNumberFormat="1" applyFont="1" applyFill="1"/>
    <xf numFmtId="172" fontId="12" fillId="2" borderId="0" xfId="348" applyNumberFormat="1" applyFont="1" applyFill="1"/>
    <xf numFmtId="0" fontId="12" fillId="0" borderId="1" xfId="0" applyFont="1" applyFill="1" applyBorder="1" applyAlignment="1">
      <alignment horizontal="left" vertical="center" wrapText="1"/>
    </xf>
    <xf numFmtId="166" fontId="24" fillId="0" borderId="2" xfId="346" applyNumberFormat="1" applyFont="1" applyFill="1" applyBorder="1" applyAlignment="1">
      <alignment horizontal="right" vertical="center" wrapText="1" indent="1"/>
    </xf>
    <xf numFmtId="166" fontId="12" fillId="0" borderId="2" xfId="346" applyNumberFormat="1" applyFont="1" applyFill="1" applyBorder="1" applyAlignment="1">
      <alignment horizontal="right" vertical="center" wrapText="1" inden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FFFF99"/>
      <color rgb="FFFF99FF"/>
      <color rgb="FFFFFF66"/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171450</xdr:rowOff>
    </xdr:from>
    <xdr:to>
      <xdr:col>4</xdr:col>
      <xdr:colOff>810895</xdr:colOff>
      <xdr:row>31</xdr:row>
      <xdr:rowOff>23496</xdr:rowOff>
    </xdr:to>
    <xdr:grpSp>
      <xdr:nvGrpSpPr>
        <xdr:cNvPr id="134" name="Canvas 200"/>
        <xdr:cNvGrpSpPr>
          <a:grpSpLocks/>
        </xdr:cNvGrpSpPr>
      </xdr:nvGrpSpPr>
      <xdr:grpSpPr>
        <a:xfrm>
          <a:off x="123825" y="990600"/>
          <a:ext cx="9040495" cy="4995546"/>
          <a:chOff x="0" y="0"/>
          <a:chExt cx="9040495" cy="4995545"/>
        </a:xfrm>
      </xdr:grpSpPr>
      <xdr:sp macro="" textlink="">
        <xdr:nvSpPr>
          <xdr:cNvPr id="135" name="Rectangle 134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6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8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9" name="Text Box 8"/>
          <xdr:cNvSpPr txBox="1">
            <a:spLocks noChangeArrowheads="1"/>
          </xdr:cNvSpPr>
        </xdr:nvSpPr>
        <xdr:spPr bwMode="auto">
          <a:xfrm>
            <a:off x="272542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2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3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4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5" name="Line 14"/>
          <xdr:cNvCxnSpPr/>
        </xdr:nvCxnSpPr>
        <xdr:spPr bwMode="auto">
          <a:xfrm flipH="1">
            <a:off x="4781525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8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9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0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1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2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4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5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6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8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9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2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3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0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6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7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8" name="Text Box 59"/>
          <xdr:cNvSpPr txBox="1">
            <a:spLocks noChangeArrowheads="1"/>
          </xdr:cNvSpPr>
        </xdr:nvSpPr>
        <xdr:spPr bwMode="auto">
          <a:xfrm>
            <a:off x="0" y="2886102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1"/>
          <xdr:cNvSpPr txBox="1">
            <a:spLocks noChangeArrowheads="1"/>
          </xdr:cNvSpPr>
        </xdr:nvSpPr>
        <xdr:spPr bwMode="auto">
          <a:xfrm>
            <a:off x="0" y="3514056"/>
            <a:ext cx="1827519" cy="314993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5 Star Hotel</a:t>
            </a:r>
            <a:r>
              <a:rPr lang="pl-PL" sz="800" baseline="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Kft. (dawniej: 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HVB Leasing Maestoso Kft.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)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0" name="Text Box 63"/>
          <xdr:cNvSpPr txBox="1">
            <a:spLocks noChangeArrowheads="1"/>
          </xdr:cNvSpPr>
        </xdr:nvSpPr>
        <xdr:spPr bwMode="auto">
          <a:xfrm>
            <a:off x="0" y="4101511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1" name="Text Box 64"/>
          <xdr:cNvSpPr txBox="1">
            <a:spLocks noChangeArrowheads="1"/>
          </xdr:cNvSpPr>
        </xdr:nvSpPr>
        <xdr:spPr bwMode="auto">
          <a:xfrm>
            <a:off x="0" y="4601865"/>
            <a:ext cx="18275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2" name="Text Box 65"/>
          <xdr:cNvSpPr txBox="1">
            <a:spLocks noChangeArrowheads="1"/>
          </xdr:cNvSpPr>
        </xdr:nvSpPr>
        <xdr:spPr bwMode="auto">
          <a:xfrm>
            <a:off x="1948820" y="288610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3" name="Text Box 67"/>
          <xdr:cNvSpPr txBox="1">
            <a:spLocks noChangeArrowheads="1"/>
          </xdr:cNvSpPr>
        </xdr:nvSpPr>
        <xdr:spPr bwMode="auto">
          <a:xfrm>
            <a:off x="1948820" y="3515956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4" name="Text Box 69"/>
          <xdr:cNvSpPr txBox="1">
            <a:spLocks noChangeArrowheads="1"/>
          </xdr:cNvSpPr>
        </xdr:nvSpPr>
        <xdr:spPr bwMode="auto">
          <a:xfrm>
            <a:off x="1957045" y="410151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0"/>
          <xdr:cNvSpPr txBox="1">
            <a:spLocks noChangeArrowheads="1"/>
          </xdr:cNvSpPr>
        </xdr:nvSpPr>
        <xdr:spPr bwMode="auto">
          <a:xfrm>
            <a:off x="1957045" y="4598065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8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9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90" name="AutoShape 79"/>
          <xdr:cNvCxnSpPr>
            <a:cxnSpLocks noChangeShapeType="1"/>
          </xdr:cNvCxnSpPr>
        </xdr:nvCxnSpPr>
        <xdr:spPr bwMode="auto">
          <a:xfrm flipH="1">
            <a:off x="2633929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83"/>
          <xdr:cNvCxnSpPr>
            <a:cxnSpLocks noChangeShapeType="1"/>
          </xdr:cNvCxnSpPr>
        </xdr:nvCxnSpPr>
        <xdr:spPr bwMode="auto">
          <a:xfrm flipH="1" flipV="1">
            <a:off x="1817993" y="3001603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85"/>
          <xdr:cNvCxnSpPr>
            <a:cxnSpLocks noChangeShapeType="1"/>
          </xdr:cNvCxnSpPr>
        </xdr:nvCxnSpPr>
        <xdr:spPr bwMode="auto">
          <a:xfrm flipH="1" flipV="1">
            <a:off x="1814768" y="3627057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5" name="AutoShape 87"/>
          <xdr:cNvCxnSpPr>
            <a:cxnSpLocks noChangeShapeType="1"/>
          </xdr:cNvCxnSpPr>
        </xdr:nvCxnSpPr>
        <xdr:spPr bwMode="auto">
          <a:xfrm flipH="1" flipV="1">
            <a:off x="1816068" y="4208812"/>
            <a:ext cx="129600" cy="3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88"/>
          <xdr:cNvCxnSpPr>
            <a:cxnSpLocks noChangeShapeType="1"/>
          </xdr:cNvCxnSpPr>
        </xdr:nvCxnSpPr>
        <xdr:spPr bwMode="auto">
          <a:xfrm flipH="1" flipV="1">
            <a:off x="1817993" y="4719341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7" name="AutoShape 89"/>
          <xdr:cNvCxnSpPr>
            <a:cxnSpLocks noChangeShapeType="1"/>
          </xdr:cNvCxnSpPr>
        </xdr:nvCxnSpPr>
        <xdr:spPr bwMode="auto">
          <a:xfrm>
            <a:off x="2635228" y="4217012"/>
            <a:ext cx="1300" cy="49400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90"/>
          <xdr:cNvCxnSpPr>
            <a:cxnSpLocks noChangeShapeType="1"/>
          </xdr:cNvCxnSpPr>
        </xdr:nvCxnSpPr>
        <xdr:spPr bwMode="auto">
          <a:xfrm>
            <a:off x="2635228" y="4462115"/>
            <a:ext cx="90000" cy="7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92"/>
          <xdr:cNvCxnSpPr>
            <a:cxnSpLocks noChangeShapeType="1"/>
          </xdr:cNvCxnSpPr>
        </xdr:nvCxnSpPr>
        <xdr:spPr bwMode="auto">
          <a:xfrm>
            <a:off x="2527927" y="4711017"/>
            <a:ext cx="108000" cy="1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" name="AutoShape 93"/>
          <xdr:cNvCxnSpPr>
            <a:cxnSpLocks noChangeShapeType="1"/>
          </xdr:cNvCxnSpPr>
        </xdr:nvCxnSpPr>
        <xdr:spPr bwMode="auto">
          <a:xfrm>
            <a:off x="2527951" y="4214911"/>
            <a:ext cx="108000" cy="2101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1" name="Text Box 61"/>
          <xdr:cNvSpPr txBox="1">
            <a:spLocks noChangeArrowheads="1"/>
          </xdr:cNvSpPr>
        </xdr:nvSpPr>
        <xdr:spPr bwMode="auto">
          <a:xfrm>
            <a:off x="0" y="3203272"/>
            <a:ext cx="1826895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5 Hotel Kft.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2" name="Text Box 67"/>
          <xdr:cNvSpPr txBox="1">
            <a:spLocks noChangeArrowheads="1"/>
          </xdr:cNvSpPr>
        </xdr:nvSpPr>
        <xdr:spPr bwMode="auto">
          <a:xfrm>
            <a:off x="1944368" y="3199462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</a:rPr>
              <a:t>99,92%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03" name="AutoShape 85"/>
          <xdr:cNvCxnSpPr>
            <a:cxnSpLocks noChangeShapeType="1"/>
          </xdr:cNvCxnSpPr>
        </xdr:nvCxnSpPr>
        <xdr:spPr bwMode="auto">
          <a:xfrm flipH="1" flipV="1">
            <a:off x="1816069" y="3314330"/>
            <a:ext cx="129540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2363391</xdr:colOff>
      <xdr:row>20</xdr:row>
      <xdr:rowOff>119063</xdr:rowOff>
    </xdr:from>
    <xdr:to>
      <xdr:col>1</xdr:col>
      <xdr:colOff>2363391</xdr:colOff>
      <xdr:row>24</xdr:row>
      <xdr:rowOff>23813</xdr:rowOff>
    </xdr:to>
    <xdr:cxnSp macro="">
      <xdr:nvCxnSpPr>
        <xdr:cNvPr id="74" name="AutoShape 89"/>
        <xdr:cNvCxnSpPr>
          <a:cxnSpLocks noChangeShapeType="1"/>
        </xdr:cNvCxnSpPr>
      </xdr:nvCxnSpPr>
      <xdr:spPr bwMode="auto">
        <a:xfrm>
          <a:off x="2744391" y="3988594"/>
          <a:ext cx="0" cy="666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24</xdr:row>
      <xdr:rowOff>23812</xdr:rowOff>
    </xdr:from>
    <xdr:to>
      <xdr:col>1</xdr:col>
      <xdr:colOff>2364150</xdr:colOff>
      <xdr:row>24</xdr:row>
      <xdr:rowOff>23912</xdr:rowOff>
    </xdr:to>
    <xdr:cxnSp macro="">
      <xdr:nvCxnSpPr>
        <xdr:cNvPr id="77" name="AutoShape 92"/>
        <xdr:cNvCxnSpPr>
          <a:cxnSpLocks noChangeShapeType="1"/>
        </xdr:cNvCxnSpPr>
      </xdr:nvCxnSpPr>
      <xdr:spPr bwMode="auto">
        <a:xfrm>
          <a:off x="2637235" y="465534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2262188</xdr:colOff>
      <xdr:row>22</xdr:row>
      <xdr:rowOff>65485</xdr:rowOff>
    </xdr:from>
    <xdr:to>
      <xdr:col>1</xdr:col>
      <xdr:colOff>2370103</xdr:colOff>
      <xdr:row>22</xdr:row>
      <xdr:rowOff>65585</xdr:rowOff>
    </xdr:to>
    <xdr:cxnSp macro="">
      <xdr:nvCxnSpPr>
        <xdr:cNvPr id="78" name="AutoShape 92"/>
        <xdr:cNvCxnSpPr>
          <a:cxnSpLocks noChangeShapeType="1"/>
        </xdr:cNvCxnSpPr>
      </xdr:nvCxnSpPr>
      <xdr:spPr bwMode="auto">
        <a:xfrm>
          <a:off x="2643188" y="4316016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2256235</xdr:colOff>
      <xdr:row>20</xdr:row>
      <xdr:rowOff>119062</xdr:rowOff>
    </xdr:from>
    <xdr:to>
      <xdr:col>1</xdr:col>
      <xdr:colOff>2364150</xdr:colOff>
      <xdr:row>20</xdr:row>
      <xdr:rowOff>119162</xdr:rowOff>
    </xdr:to>
    <xdr:cxnSp macro="">
      <xdr:nvCxnSpPr>
        <xdr:cNvPr id="79" name="AutoShape 92"/>
        <xdr:cNvCxnSpPr>
          <a:cxnSpLocks noChangeShapeType="1"/>
        </xdr:cNvCxnSpPr>
      </xdr:nvCxnSpPr>
      <xdr:spPr bwMode="auto">
        <a:xfrm>
          <a:off x="2637235" y="398859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zoomScaleNormal="100" workbookViewId="0">
      <selection activeCell="B1" sqref="B1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22" t="s">
        <v>332</v>
      </c>
      <c r="B2" s="223"/>
    </row>
    <row r="4" spans="1:7" ht="15.75" x14ac:dyDescent="0.25">
      <c r="A4" s="224" t="s">
        <v>9</v>
      </c>
      <c r="B4" s="224"/>
      <c r="C4" s="3"/>
    </row>
    <row r="5" spans="1:7" ht="15.75" x14ac:dyDescent="0.25">
      <c r="A5" s="16" t="s">
        <v>24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25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26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27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28</v>
      </c>
      <c r="B9" s="164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64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22" t="s">
        <v>29</v>
      </c>
      <c r="B11" s="17" t="str">
        <f>RZiS_analityczny!_Toc293035359</f>
        <v>Skonsolidowany rachunek zysków i strat w ujęciu analitycznym</v>
      </c>
      <c r="C11" s="3"/>
      <c r="D11" s="3"/>
      <c r="E11" s="3"/>
      <c r="F11" s="3"/>
      <c r="G11" s="3"/>
    </row>
    <row r="12" spans="1:7" ht="15.75" x14ac:dyDescent="0.25">
      <c r="A12" s="16" t="s">
        <v>30</v>
      </c>
      <c r="B12" s="17" t="s">
        <v>120</v>
      </c>
      <c r="C12" s="3"/>
      <c r="D12" s="3"/>
      <c r="E12" s="3"/>
      <c r="F12" s="3"/>
      <c r="G12" s="3"/>
    </row>
    <row r="13" spans="1:7" ht="15.75" x14ac:dyDescent="0.25">
      <c r="A13" s="16" t="s">
        <v>118</v>
      </c>
      <c r="B13" s="17" t="str">
        <f>'Baza hotelowa'!_Toc293035359</f>
        <v>Baza hotelowa Grupy</v>
      </c>
      <c r="C13" s="3"/>
      <c r="D13" s="3"/>
      <c r="E13" s="3"/>
      <c r="F13" s="3"/>
      <c r="G13" s="3"/>
    </row>
    <row r="14" spans="1:7" ht="15.75" x14ac:dyDescent="0.25">
      <c r="A14" s="16" t="s">
        <v>133</v>
      </c>
      <c r="B14" s="164" t="str">
        <f>Klienci!_Toc293035359</f>
        <v>Struktura klientów Grupy</v>
      </c>
      <c r="C14" s="3"/>
      <c r="D14" s="3"/>
      <c r="E14" s="3"/>
      <c r="F14" s="3"/>
      <c r="G14" s="3"/>
    </row>
    <row r="15" spans="1:7" ht="15.75" x14ac:dyDescent="0.25">
      <c r="A15" s="16" t="s">
        <v>134</v>
      </c>
      <c r="B15" s="17" t="str">
        <f>Zatrudnienie!_Toc293035359</f>
        <v xml:space="preserve">Przeciętne zatrudnienie w Grupie </v>
      </c>
      <c r="C15" s="3"/>
      <c r="D15" s="3"/>
      <c r="E15" s="3"/>
      <c r="F15" s="3"/>
      <c r="G15" s="3"/>
    </row>
    <row r="16" spans="1:7" ht="15.75" x14ac:dyDescent="0.25">
      <c r="A16" s="16" t="s">
        <v>135</v>
      </c>
      <c r="B16" s="17" t="str">
        <f>'Struktura Grupy'!_Toc293035359</f>
        <v>Struktura Grupy</v>
      </c>
      <c r="C16" s="3"/>
      <c r="D16" s="3"/>
      <c r="E16" s="3"/>
      <c r="F16" s="3"/>
      <c r="G16" s="3"/>
    </row>
    <row r="17" spans="1:7" ht="15.75" x14ac:dyDescent="0.25">
      <c r="A17" s="16" t="s">
        <v>227</v>
      </c>
      <c r="B17" s="17" t="str">
        <f>Akcjonariat!_Toc293035359</f>
        <v>Struktura akcjonariatu Orbis S.A.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21"/>
    </row>
    <row r="21" spans="1:7" x14ac:dyDescent="0.2">
      <c r="B21" s="21"/>
    </row>
    <row r="24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5" location="Zatrudnienie!A1" display="Zatrudnienie!A1"/>
    <hyperlink ref="B16" location="'Struktura Grupy'!A1" display="'Struktura Grupy'!A1"/>
    <hyperlink ref="B17" location="Akcjonariat!A1" display="Akcjonariat!A1"/>
    <hyperlink ref="B11" location="RZiS_analityczny!A1" display="RZiS_analityczny!A1"/>
    <hyperlink ref="B12" location="'Wskaźniki operacyjne'!A1" display="Wskaźniki operacyjne"/>
    <hyperlink ref="B13" location="'Baza hotelowa'!A1" display="'Baza hotelowa'!A1"/>
    <hyperlink ref="A13" location="'Baza hotelowa'!A1" display="6."/>
    <hyperlink ref="A12" location="'Wskaźniki operacyjne'!A1" display="7."/>
    <hyperlink ref="A11" location="RZiS_analityczny!A1" display="RZiS_analityczny!A1"/>
    <hyperlink ref="A17" location="Akcjonariat!A1" display="8."/>
    <hyperlink ref="A16" location="'Struktura Grupy'!A1" display="7."/>
    <hyperlink ref="A15" location="Zatrudnienie!A1" display="6."/>
    <hyperlink ref="B10" location="'Segmenty geograficzne'!A1" display="'Segmenty geograficzne'!A1"/>
    <hyperlink ref="B14" location="Klienci!_Toc293035359" display="Klienci!_Toc293035359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H29"/>
  <sheetViews>
    <sheetView showGridLines="0" workbookViewId="0">
      <selection activeCell="E10" sqref="E10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8" width="14.875" style="2" customWidth="1"/>
    <col min="9" max="16384" width="10.875" style="2"/>
  </cols>
  <sheetData>
    <row r="1" spans="1:8" ht="15.75" x14ac:dyDescent="0.25">
      <c r="A1" s="9" t="s">
        <v>9</v>
      </c>
    </row>
    <row r="2" spans="1:8" ht="15.75" x14ac:dyDescent="0.25">
      <c r="A2" s="9"/>
    </row>
    <row r="3" spans="1:8" ht="18.75" thickBot="1" x14ac:dyDescent="0.3">
      <c r="A3" s="9"/>
      <c r="B3" s="120" t="s">
        <v>119</v>
      </c>
    </row>
    <row r="4" spans="1:8" ht="15.75" thickTop="1" x14ac:dyDescent="0.2">
      <c r="B4" s="244"/>
      <c r="C4" s="127"/>
      <c r="D4" s="197"/>
      <c r="E4" s="209"/>
      <c r="F4" s="250" t="s">
        <v>305</v>
      </c>
      <c r="G4" s="250" t="s">
        <v>195</v>
      </c>
      <c r="H4" s="240" t="s">
        <v>307</v>
      </c>
    </row>
    <row r="5" spans="1:8" x14ac:dyDescent="0.2">
      <c r="B5" s="248"/>
      <c r="C5" s="128" t="s">
        <v>306</v>
      </c>
      <c r="D5" s="198" t="s">
        <v>272</v>
      </c>
      <c r="E5" s="210" t="s">
        <v>232</v>
      </c>
      <c r="F5" s="251"/>
      <c r="G5" s="251"/>
      <c r="H5" s="249"/>
    </row>
    <row r="6" spans="1:8" ht="15.75" thickBot="1" x14ac:dyDescent="0.25">
      <c r="B6" s="245"/>
      <c r="C6" s="129"/>
      <c r="D6" s="199"/>
      <c r="E6" s="211"/>
      <c r="F6" s="252"/>
      <c r="G6" s="252"/>
      <c r="H6" s="241"/>
    </row>
    <row r="7" spans="1:8" ht="16.5" thickTop="1" thickBot="1" x14ac:dyDescent="0.25">
      <c r="B7" s="32" t="s">
        <v>113</v>
      </c>
      <c r="C7" s="38">
        <f t="shared" ref="C7" si="0">SUM(C8:C10)</f>
        <v>124</v>
      </c>
      <c r="D7" s="38">
        <f t="shared" ref="D7" si="1">SUM(D8:D10)</f>
        <v>120</v>
      </c>
      <c r="E7" s="38">
        <f t="shared" ref="E7" si="2">SUM(E8:E10)</f>
        <v>117</v>
      </c>
      <c r="F7" s="38">
        <f t="shared" ref="F7:G7" si="3">SUM(F8:F10)</f>
        <v>116</v>
      </c>
      <c r="G7" s="38">
        <f t="shared" si="3"/>
        <v>116</v>
      </c>
      <c r="H7" s="39">
        <f>C7/G7-1</f>
        <v>6.8965517241379226E-2</v>
      </c>
    </row>
    <row r="8" spans="1:8" ht="16.5" thickTop="1" thickBot="1" x14ac:dyDescent="0.25">
      <c r="B8" s="12" t="s">
        <v>114</v>
      </c>
      <c r="C8" s="40">
        <v>74</v>
      </c>
      <c r="D8" s="40">
        <v>76</v>
      </c>
      <c r="E8" s="40">
        <v>76</v>
      </c>
      <c r="F8" s="40">
        <v>78</v>
      </c>
      <c r="G8" s="40">
        <v>80</v>
      </c>
      <c r="H8" s="35">
        <f>C8/G8-1</f>
        <v>-7.4999999999999956E-2</v>
      </c>
    </row>
    <row r="9" spans="1:8" ht="16.5" thickTop="1" thickBot="1" x14ac:dyDescent="0.25">
      <c r="B9" s="12" t="s">
        <v>115</v>
      </c>
      <c r="C9" s="40">
        <v>13</v>
      </c>
      <c r="D9" s="40">
        <v>12</v>
      </c>
      <c r="E9" s="40">
        <v>10</v>
      </c>
      <c r="F9" s="40">
        <v>10</v>
      </c>
      <c r="G9" s="40">
        <v>10</v>
      </c>
      <c r="H9" s="35">
        <f>C9/G9-1</f>
        <v>0.30000000000000004</v>
      </c>
    </row>
    <row r="10" spans="1:8" ht="16.5" thickTop="1" thickBot="1" x14ac:dyDescent="0.25">
      <c r="B10" s="12" t="s">
        <v>116</v>
      </c>
      <c r="C10" s="40">
        <v>37</v>
      </c>
      <c r="D10" s="40">
        <v>32</v>
      </c>
      <c r="E10" s="40">
        <v>31</v>
      </c>
      <c r="F10" s="40">
        <v>28</v>
      </c>
      <c r="G10" s="40">
        <v>26</v>
      </c>
      <c r="H10" s="35">
        <f>C10/G10-1</f>
        <v>0.42307692307692313</v>
      </c>
    </row>
    <row r="11" spans="1:8" ht="16.5" thickTop="1" thickBot="1" x14ac:dyDescent="0.25">
      <c r="B11" s="12"/>
      <c r="C11" s="40"/>
      <c r="D11" s="40"/>
      <c r="E11" s="40"/>
      <c r="F11" s="40"/>
      <c r="G11" s="40"/>
      <c r="H11" s="41"/>
    </row>
    <row r="12" spans="1:8" ht="16.5" thickTop="1" thickBot="1" x14ac:dyDescent="0.25">
      <c r="B12" s="36" t="s">
        <v>117</v>
      </c>
      <c r="C12" s="42">
        <f t="shared" ref="C12" si="4">SUM(C13:C15)</f>
        <v>20420</v>
      </c>
      <c r="D12" s="42">
        <f t="shared" ref="D12" si="5">SUM(D13:D15)</f>
        <v>20142</v>
      </c>
      <c r="E12" s="42">
        <f t="shared" ref="E12" si="6">SUM(E13:E15)</f>
        <v>19831</v>
      </c>
      <c r="F12" s="42">
        <f t="shared" ref="F12:G12" si="7">SUM(F13:F15)</f>
        <v>19741</v>
      </c>
      <c r="G12" s="42">
        <f t="shared" si="7"/>
        <v>19741</v>
      </c>
      <c r="H12" s="39">
        <f>C12/G12-1</f>
        <v>3.4395420698039691E-2</v>
      </c>
    </row>
    <row r="13" spans="1:8" ht="16.5" thickTop="1" thickBot="1" x14ac:dyDescent="0.25">
      <c r="B13" s="12" t="s">
        <v>114</v>
      </c>
      <c r="C13" s="43">
        <v>14527</v>
      </c>
      <c r="D13" s="43">
        <v>14752</v>
      </c>
      <c r="E13" s="43">
        <v>14752</v>
      </c>
      <c r="F13" s="43">
        <v>15085</v>
      </c>
      <c r="G13" s="43">
        <v>15312</v>
      </c>
      <c r="H13" s="35">
        <f>C13/G13-1</f>
        <v>-5.1266980146290497E-2</v>
      </c>
    </row>
    <row r="14" spans="1:8" ht="16.5" thickTop="1" thickBot="1" x14ac:dyDescent="0.25">
      <c r="B14" s="12" t="s">
        <v>115</v>
      </c>
      <c r="C14" s="43">
        <v>1791</v>
      </c>
      <c r="D14" s="43">
        <v>1696</v>
      </c>
      <c r="E14" s="43">
        <v>1571</v>
      </c>
      <c r="F14" s="43">
        <v>1571</v>
      </c>
      <c r="G14" s="43">
        <v>1571</v>
      </c>
      <c r="H14" s="35">
        <f>C14/G14-1</f>
        <v>0.14003819223424574</v>
      </c>
    </row>
    <row r="15" spans="1:8" ht="16.5" thickTop="1" thickBot="1" x14ac:dyDescent="0.25">
      <c r="B15" s="12" t="s">
        <v>116</v>
      </c>
      <c r="C15" s="43">
        <v>4102</v>
      </c>
      <c r="D15" s="43">
        <v>3694</v>
      </c>
      <c r="E15" s="43">
        <v>3508</v>
      </c>
      <c r="F15" s="43">
        <v>3085</v>
      </c>
      <c r="G15" s="43">
        <v>2858</v>
      </c>
      <c r="H15" s="35">
        <f>C15/G15-1</f>
        <v>0.43526941917424766</v>
      </c>
    </row>
    <row r="16" spans="1:8" ht="15.75" thickTop="1" x14ac:dyDescent="0.2">
      <c r="B16" s="24"/>
      <c r="C16" s="30"/>
      <c r="D16" s="30"/>
      <c r="E16" s="30"/>
      <c r="F16" s="30"/>
      <c r="G16" s="30"/>
      <c r="H16" s="30"/>
    </row>
    <row r="26" spans="6:6" x14ac:dyDescent="0.2">
      <c r="F26" s="93"/>
    </row>
    <row r="27" spans="6:6" x14ac:dyDescent="0.2">
      <c r="F27" s="93"/>
    </row>
    <row r="28" spans="6:6" x14ac:dyDescent="0.2">
      <c r="F28" s="93"/>
    </row>
    <row r="29" spans="6:6" x14ac:dyDescent="0.2">
      <c r="F29" s="93"/>
    </row>
  </sheetData>
  <mergeCells count="4">
    <mergeCell ref="B4:B6"/>
    <mergeCell ref="H4:H6"/>
    <mergeCell ref="F4:F6"/>
    <mergeCell ref="G4:G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4"/>
  <sheetViews>
    <sheetView showGridLines="0" workbookViewId="0">
      <selection activeCell="J20" sqref="J20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" x14ac:dyDescent="0.25">
      <c r="A3" s="9"/>
      <c r="B3" s="19" t="s">
        <v>127</v>
      </c>
    </row>
    <row r="4" spans="1:6" x14ac:dyDescent="0.2">
      <c r="B4" s="253" t="s">
        <v>288</v>
      </c>
      <c r="C4" s="254" t="s">
        <v>128</v>
      </c>
      <c r="D4" s="254" t="s">
        <v>129</v>
      </c>
    </row>
    <row r="5" spans="1:6" ht="15.75" thickBot="1" x14ac:dyDescent="0.25">
      <c r="B5" s="226"/>
      <c r="C5" s="255"/>
      <c r="D5" s="255"/>
    </row>
    <row r="6" spans="1:6" ht="16.5" thickTop="1" thickBot="1" x14ac:dyDescent="0.25">
      <c r="B6" s="31" t="s">
        <v>130</v>
      </c>
      <c r="C6" s="52">
        <v>0.63</v>
      </c>
      <c r="D6" s="52">
        <v>0.37</v>
      </c>
      <c r="E6" s="157"/>
      <c r="F6" s="157"/>
    </row>
    <row r="7" spans="1:6" ht="16.5" thickTop="1" thickBot="1" x14ac:dyDescent="0.25">
      <c r="B7" s="12" t="s">
        <v>104</v>
      </c>
      <c r="C7" s="52">
        <v>0.70799999999999996</v>
      </c>
      <c r="D7" s="52">
        <v>0.29199999999999998</v>
      </c>
      <c r="E7" s="157"/>
      <c r="F7" s="157"/>
    </row>
    <row r="8" spans="1:6" ht="15.75" thickTop="1" x14ac:dyDescent="0.2">
      <c r="B8" s="37" t="s">
        <v>105</v>
      </c>
      <c r="C8" s="52">
        <v>0.48399999999999999</v>
      </c>
      <c r="D8" s="52">
        <v>0.51600000000000001</v>
      </c>
      <c r="E8" s="157"/>
      <c r="F8" s="157"/>
    </row>
    <row r="9" spans="1:6" x14ac:dyDescent="0.2">
      <c r="B9" s="37" t="s">
        <v>106</v>
      </c>
      <c r="C9" s="52">
        <v>0.46</v>
      </c>
      <c r="D9" s="52">
        <v>0.54</v>
      </c>
      <c r="E9" s="157"/>
      <c r="F9" s="157"/>
    </row>
    <row r="10" spans="1:6" x14ac:dyDescent="0.2">
      <c r="B10" s="24" t="s">
        <v>107</v>
      </c>
      <c r="C10" s="52">
        <v>0.58499999999999996</v>
      </c>
      <c r="D10" s="52">
        <v>0.41499999999999998</v>
      </c>
      <c r="E10" s="157"/>
      <c r="F10" s="157"/>
    </row>
    <row r="11" spans="1:6" x14ac:dyDescent="0.2">
      <c r="F11" s="157"/>
    </row>
    <row r="12" spans="1:6" x14ac:dyDescent="0.2">
      <c r="B12" s="253" t="s">
        <v>291</v>
      </c>
      <c r="C12" s="254" t="s">
        <v>128</v>
      </c>
      <c r="D12" s="254" t="s">
        <v>129</v>
      </c>
      <c r="F12" s="157"/>
    </row>
    <row r="13" spans="1:6" ht="15.75" thickBot="1" x14ac:dyDescent="0.25">
      <c r="B13" s="226"/>
      <c r="C13" s="255"/>
      <c r="D13" s="255"/>
      <c r="F13" s="157"/>
    </row>
    <row r="14" spans="1:6" ht="16.5" thickTop="1" thickBot="1" x14ac:dyDescent="0.25">
      <c r="B14" s="31" t="s">
        <v>130</v>
      </c>
      <c r="C14" s="52">
        <v>0.58799999999999997</v>
      </c>
      <c r="D14" s="52">
        <v>0.41199999999999998</v>
      </c>
      <c r="F14" s="157"/>
    </row>
    <row r="15" spans="1:6" ht="16.5" thickTop="1" thickBot="1" x14ac:dyDescent="0.25">
      <c r="B15" s="12" t="s">
        <v>104</v>
      </c>
      <c r="C15" s="52">
        <v>0.66400000000000003</v>
      </c>
      <c r="D15" s="52">
        <v>0.33600000000000002</v>
      </c>
      <c r="F15" s="157"/>
    </row>
    <row r="16" spans="1:6" ht="15.75" thickTop="1" x14ac:dyDescent="0.2">
      <c r="B16" s="37" t="s">
        <v>105</v>
      </c>
      <c r="C16" s="52">
        <v>0.439</v>
      </c>
      <c r="D16" s="52">
        <v>0.56100000000000005</v>
      </c>
      <c r="F16" s="157"/>
    </row>
    <row r="17" spans="2:6" x14ac:dyDescent="0.2">
      <c r="B17" s="37" t="s">
        <v>106</v>
      </c>
      <c r="C17" s="52">
        <v>0.39200000000000002</v>
      </c>
      <c r="D17" s="52">
        <v>0.60799999999999998</v>
      </c>
      <c r="F17" s="157"/>
    </row>
    <row r="18" spans="2:6" x14ac:dyDescent="0.2">
      <c r="B18" s="24" t="s">
        <v>107</v>
      </c>
      <c r="C18" s="52">
        <v>0.58699999999999997</v>
      </c>
      <c r="D18" s="52">
        <v>0.41299999999999998</v>
      </c>
      <c r="F18" s="157"/>
    </row>
    <row r="20" spans="2:6" x14ac:dyDescent="0.2">
      <c r="B20" s="253" t="s">
        <v>289</v>
      </c>
      <c r="C20" s="254" t="s">
        <v>128</v>
      </c>
      <c r="D20" s="254" t="s">
        <v>129</v>
      </c>
    </row>
    <row r="21" spans="2:6" ht="15.75" thickBot="1" x14ac:dyDescent="0.25">
      <c r="B21" s="226"/>
      <c r="C21" s="255"/>
      <c r="D21" s="255"/>
    </row>
    <row r="22" spans="2:6" ht="16.5" thickTop="1" thickBot="1" x14ac:dyDescent="0.25">
      <c r="B22" s="31" t="s">
        <v>130</v>
      </c>
      <c r="C22" s="52">
        <v>0.627</v>
      </c>
      <c r="D22" s="52">
        <v>0.373</v>
      </c>
    </row>
    <row r="23" spans="2:6" ht="16.5" thickTop="1" thickBot="1" x14ac:dyDescent="0.25">
      <c r="B23" s="12" t="s">
        <v>104</v>
      </c>
      <c r="C23" s="52">
        <v>0.70299999999999996</v>
      </c>
      <c r="D23" s="52">
        <v>0.29699999999999999</v>
      </c>
    </row>
    <row r="24" spans="2:6" ht="15.75" thickTop="1" x14ac:dyDescent="0.2">
      <c r="B24" s="37" t="s">
        <v>105</v>
      </c>
      <c r="C24" s="52">
        <v>0.47399999999999998</v>
      </c>
      <c r="D24" s="52">
        <v>0.52600000000000002</v>
      </c>
    </row>
    <row r="25" spans="2:6" x14ac:dyDescent="0.2">
      <c r="B25" s="37" t="s">
        <v>106</v>
      </c>
      <c r="C25" s="52">
        <v>0.47</v>
      </c>
      <c r="D25" s="52">
        <v>0.53</v>
      </c>
    </row>
    <row r="26" spans="2:6" x14ac:dyDescent="0.2">
      <c r="B26" s="24" t="s">
        <v>107</v>
      </c>
      <c r="C26" s="52">
        <v>0.63</v>
      </c>
      <c r="D26" s="52">
        <v>0.37</v>
      </c>
    </row>
    <row r="28" spans="2:6" x14ac:dyDescent="0.2">
      <c r="B28" s="253" t="s">
        <v>290</v>
      </c>
      <c r="C28" s="254" t="s">
        <v>128</v>
      </c>
      <c r="D28" s="254" t="s">
        <v>129</v>
      </c>
    </row>
    <row r="29" spans="2:6" ht="15.75" thickBot="1" x14ac:dyDescent="0.25">
      <c r="B29" s="226"/>
      <c r="C29" s="255"/>
      <c r="D29" s="255"/>
    </row>
    <row r="30" spans="2:6" ht="16.5" thickTop="1" thickBot="1" x14ac:dyDescent="0.25">
      <c r="B30" s="31" t="s">
        <v>130</v>
      </c>
      <c r="C30" s="52">
        <v>0.61499999999999999</v>
      </c>
      <c r="D30" s="52">
        <v>0.38500000000000001</v>
      </c>
    </row>
    <row r="31" spans="2:6" ht="16.5" thickTop="1" thickBot="1" x14ac:dyDescent="0.25">
      <c r="B31" s="12" t="s">
        <v>104</v>
      </c>
      <c r="C31" s="52">
        <v>0.70799999999999996</v>
      </c>
      <c r="D31" s="52">
        <v>0.29199999999999998</v>
      </c>
    </row>
    <row r="32" spans="2:6" ht="15.75" thickTop="1" x14ac:dyDescent="0.2">
      <c r="B32" s="37" t="s">
        <v>105</v>
      </c>
      <c r="C32" s="52">
        <v>0.437</v>
      </c>
      <c r="D32" s="52">
        <v>0.56299999999999994</v>
      </c>
    </row>
    <row r="33" spans="2:4" x14ac:dyDescent="0.2">
      <c r="B33" s="37" t="s">
        <v>106</v>
      </c>
      <c r="C33" s="52">
        <v>0.378</v>
      </c>
      <c r="D33" s="52">
        <v>0.622</v>
      </c>
    </row>
    <row r="34" spans="2:4" x14ac:dyDescent="0.2">
      <c r="B34" s="24" t="s">
        <v>107</v>
      </c>
      <c r="C34" s="52">
        <v>0.65200000000000002</v>
      </c>
      <c r="D34" s="52">
        <v>0.34799999999999998</v>
      </c>
    </row>
  </sheetData>
  <mergeCells count="12">
    <mergeCell ref="B20:B21"/>
    <mergeCell ref="C20:C21"/>
    <mergeCell ref="D20:D21"/>
    <mergeCell ref="B28:B29"/>
    <mergeCell ref="C28:C29"/>
    <mergeCell ref="D28:D29"/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C12" sqref="C12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108</v>
      </c>
    </row>
    <row r="4" spans="1:5" ht="22.5" customHeight="1" thickTop="1" x14ac:dyDescent="0.2">
      <c r="B4" s="244"/>
      <c r="C4" s="240" t="s">
        <v>306</v>
      </c>
      <c r="D4" s="240" t="s">
        <v>308</v>
      </c>
      <c r="E4" s="240" t="s">
        <v>177</v>
      </c>
    </row>
    <row r="5" spans="1:5" ht="22.5" customHeight="1" thickBot="1" x14ac:dyDescent="0.25">
      <c r="B5" s="245"/>
      <c r="C5" s="241"/>
      <c r="D5" s="241"/>
      <c r="E5" s="241"/>
    </row>
    <row r="6" spans="1:5" ht="16.5" thickTop="1" thickBot="1" x14ac:dyDescent="0.25">
      <c r="B6" s="12" t="s">
        <v>104</v>
      </c>
      <c r="C6" s="220">
        <v>2576</v>
      </c>
      <c r="D6" s="94">
        <v>2507</v>
      </c>
      <c r="E6" s="141">
        <f>(C6-D6)/D6</f>
        <v>2.7522935779816515E-2</v>
      </c>
    </row>
    <row r="7" spans="1:5" ht="16.5" thickTop="1" thickBot="1" x14ac:dyDescent="0.25">
      <c r="B7" s="12" t="s">
        <v>105</v>
      </c>
      <c r="C7" s="221">
        <v>944</v>
      </c>
      <c r="D7" s="95">
        <v>906</v>
      </c>
      <c r="E7" s="141">
        <f>(C7-D7)/D7</f>
        <v>4.194260485651214E-2</v>
      </c>
    </row>
    <row r="8" spans="1:5" ht="16.5" thickTop="1" thickBot="1" x14ac:dyDescent="0.25">
      <c r="B8" s="12" t="s">
        <v>106</v>
      </c>
      <c r="C8" s="221">
        <v>232</v>
      </c>
      <c r="D8" s="95">
        <v>225</v>
      </c>
      <c r="E8" s="141">
        <f>(C8-D8)/D8</f>
        <v>3.111111111111111E-2</v>
      </c>
    </row>
    <row r="9" spans="1:5" ht="16.5" thickTop="1" thickBot="1" x14ac:dyDescent="0.25">
      <c r="B9" s="12" t="s">
        <v>107</v>
      </c>
      <c r="C9" s="221">
        <v>275</v>
      </c>
      <c r="D9" s="95">
        <v>260</v>
      </c>
      <c r="E9" s="44">
        <f>(C9-D9)/D9</f>
        <v>5.7692307692307696E-2</v>
      </c>
    </row>
    <row r="10" spans="1:5" ht="16.5" thickTop="1" thickBot="1" x14ac:dyDescent="0.25">
      <c r="B10" s="36" t="s">
        <v>31</v>
      </c>
      <c r="C10" s="45">
        <f>SUM(C6:C9)</f>
        <v>4027</v>
      </c>
      <c r="D10" s="45">
        <f>SUM(D6:D9)</f>
        <v>3898</v>
      </c>
      <c r="E10" s="142">
        <f>(C10-D10)/D10</f>
        <v>3.3093894304771679E-2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3"/>
  <sheetViews>
    <sheetView zoomScaleNormal="100" workbookViewId="0">
      <selection activeCell="G25" sqref="G2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109</v>
      </c>
    </row>
    <row r="4" spans="1:2" x14ac:dyDescent="0.2">
      <c r="B4" s="18"/>
    </row>
    <row r="5" spans="1:2" x14ac:dyDescent="0.2">
      <c r="A5" s="121"/>
    </row>
    <row r="6" spans="1:2" x14ac:dyDescent="0.2">
      <c r="A6" s="121"/>
    </row>
    <row r="7" spans="1:2" x14ac:dyDescent="0.2">
      <c r="A7" s="121"/>
    </row>
    <row r="8" spans="1:2" x14ac:dyDescent="0.2">
      <c r="A8" s="121"/>
    </row>
    <row r="33" spans="2:3" x14ac:dyDescent="0.2">
      <c r="B33" s="256" t="s">
        <v>196</v>
      </c>
      <c r="C33" s="256"/>
    </row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D20" sqref="D20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112</v>
      </c>
    </row>
    <row r="4" spans="1:4" ht="46.5" customHeight="1" thickTop="1" thickBot="1" x14ac:dyDescent="0.25">
      <c r="B4" s="46" t="s">
        <v>110</v>
      </c>
      <c r="C4" s="47" t="s">
        <v>111</v>
      </c>
      <c r="D4" s="47" t="s">
        <v>167</v>
      </c>
    </row>
    <row r="5" spans="1:4" ht="16.5" thickTop="1" thickBot="1" x14ac:dyDescent="0.25">
      <c r="B5" s="12" t="s">
        <v>141</v>
      </c>
      <c r="C5" s="48">
        <v>24276415</v>
      </c>
      <c r="D5" s="40">
        <v>52.69</v>
      </c>
    </row>
    <row r="6" spans="1:4" ht="16.5" thickTop="1" thickBot="1" x14ac:dyDescent="0.25">
      <c r="B6" s="49" t="s">
        <v>186</v>
      </c>
      <c r="C6" s="50">
        <v>2303849</v>
      </c>
      <c r="D6" s="51">
        <v>4.99</v>
      </c>
    </row>
    <row r="7" spans="1:4" ht="16.5" thickTop="1" thickBot="1" x14ac:dyDescent="0.25">
      <c r="B7" s="12" t="s">
        <v>142</v>
      </c>
      <c r="C7" s="48">
        <v>4577880</v>
      </c>
      <c r="D7" s="40">
        <v>9.94</v>
      </c>
    </row>
    <row r="8" spans="1:4" ht="27.75" customHeight="1" thickTop="1" thickBot="1" x14ac:dyDescent="0.25">
      <c r="B8" s="83" t="s">
        <v>222</v>
      </c>
      <c r="C8" s="48">
        <v>2357156</v>
      </c>
      <c r="D8" s="40">
        <v>5.12</v>
      </c>
    </row>
    <row r="9" spans="1:4" ht="16.5" thickTop="1" thickBot="1" x14ac:dyDescent="0.25">
      <c r="B9" s="12" t="s">
        <v>223</v>
      </c>
      <c r="C9" s="48">
        <v>2391368</v>
      </c>
      <c r="D9" s="40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R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8" sqref="E58"/>
    </sheetView>
  </sheetViews>
  <sheetFormatPr defaultColWidth="10.875" defaultRowHeight="15" outlineLevelCol="1" x14ac:dyDescent="0.2"/>
  <cols>
    <col min="1" max="1" width="5" style="2" customWidth="1"/>
    <col min="2" max="2" width="74.875" style="5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2.875" style="123" bestFit="1" customWidth="1" collapsed="1"/>
    <col min="14" max="14" width="12.75" style="123" bestFit="1" customWidth="1"/>
    <col min="15" max="17" width="10.875" style="123"/>
    <col min="18" max="18" width="13.625" style="2" bestFit="1" customWidth="1"/>
    <col min="19" max="16384" width="10.875" style="2"/>
  </cols>
  <sheetData>
    <row r="1" spans="1:17" ht="15.75" x14ac:dyDescent="0.25">
      <c r="A1" s="9" t="s">
        <v>9</v>
      </c>
    </row>
    <row r="2" spans="1:17" ht="15.75" x14ac:dyDescent="0.25">
      <c r="A2" s="9"/>
    </row>
    <row r="3" spans="1:17" ht="18" x14ac:dyDescent="0.25">
      <c r="B3" s="14" t="s">
        <v>42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7" s="1" customFormat="1" ht="46.5" customHeight="1" thickBot="1" x14ac:dyDescent="0.25">
      <c r="A4" s="7"/>
      <c r="B4" s="81"/>
      <c r="C4" s="194" t="s">
        <v>288</v>
      </c>
      <c r="D4" s="206" t="s">
        <v>289</v>
      </c>
      <c r="E4" s="194" t="s">
        <v>264</v>
      </c>
      <c r="F4" s="166" t="s">
        <v>228</v>
      </c>
      <c r="G4" s="25" t="s">
        <v>188</v>
      </c>
      <c r="H4" s="194" t="s">
        <v>291</v>
      </c>
      <c r="I4" s="206" t="s">
        <v>290</v>
      </c>
      <c r="J4" s="194" t="s">
        <v>265</v>
      </c>
      <c r="K4" s="166" t="s">
        <v>229</v>
      </c>
      <c r="L4" s="145" t="s">
        <v>175</v>
      </c>
      <c r="M4" s="123"/>
      <c r="N4" s="123"/>
      <c r="O4" s="123"/>
      <c r="P4" s="123"/>
      <c r="Q4" s="123"/>
    </row>
    <row r="5" spans="1:17" s="5" customFormat="1" ht="16.5" thickTop="1" thickBot="1" x14ac:dyDescent="0.25">
      <c r="A5" s="7"/>
      <c r="B5" s="82" t="s">
        <v>32</v>
      </c>
      <c r="C5" s="64">
        <v>1458073</v>
      </c>
      <c r="D5" s="64">
        <f>C5-E5-F5-G5</f>
        <v>356619</v>
      </c>
      <c r="E5" s="64">
        <v>421924</v>
      </c>
      <c r="F5" s="64">
        <v>413579</v>
      </c>
      <c r="G5" s="64">
        <v>265951</v>
      </c>
      <c r="H5" s="64">
        <v>1382879</v>
      </c>
      <c r="I5" s="64">
        <v>346631</v>
      </c>
      <c r="J5" s="64">
        <v>396374</v>
      </c>
      <c r="K5" s="64">
        <v>392660</v>
      </c>
      <c r="L5" s="64">
        <v>247214</v>
      </c>
      <c r="M5" s="172"/>
      <c r="N5" s="171"/>
      <c r="O5" s="171"/>
      <c r="P5" s="170"/>
      <c r="Q5" s="172"/>
    </row>
    <row r="6" spans="1:17" s="5" customFormat="1" ht="16.5" thickTop="1" thickBot="1" x14ac:dyDescent="0.25">
      <c r="A6" s="7"/>
      <c r="B6" s="83" t="s">
        <v>15</v>
      </c>
      <c r="C6" s="58">
        <v>-316062</v>
      </c>
      <c r="D6" s="58">
        <f>C6-E6-F6-G6</f>
        <v>-81974</v>
      </c>
      <c r="E6" s="58">
        <v>-86533</v>
      </c>
      <c r="F6" s="58">
        <v>-83278</v>
      </c>
      <c r="G6" s="58">
        <v>-64277</v>
      </c>
      <c r="H6" s="58">
        <v>-296904</v>
      </c>
      <c r="I6" s="58">
        <v>-79570</v>
      </c>
      <c r="J6" s="58">
        <v>-80602</v>
      </c>
      <c r="K6" s="58">
        <v>-78251</v>
      </c>
      <c r="L6" s="58">
        <v>-58481</v>
      </c>
      <c r="M6" s="172"/>
      <c r="N6" s="171"/>
      <c r="O6" s="171"/>
      <c r="P6" s="170"/>
      <c r="Q6" s="172"/>
    </row>
    <row r="7" spans="1:17" s="5" customFormat="1" ht="16.5" thickTop="1" thickBot="1" x14ac:dyDescent="0.25">
      <c r="A7" s="7"/>
      <c r="B7" s="83" t="s">
        <v>33</v>
      </c>
      <c r="C7" s="58">
        <v>-354914</v>
      </c>
      <c r="D7" s="58">
        <f t="shared" ref="D7:D20" si="0">C7-E7-F7-G7</f>
        <v>-90970</v>
      </c>
      <c r="E7" s="58">
        <v>-90123</v>
      </c>
      <c r="F7" s="58">
        <v>-87043</v>
      </c>
      <c r="G7" s="58">
        <v>-86778</v>
      </c>
      <c r="H7" s="58">
        <v>-339121</v>
      </c>
      <c r="I7" s="58">
        <v>-85839</v>
      </c>
      <c r="J7" s="58">
        <v>-85348</v>
      </c>
      <c r="K7" s="58">
        <v>-86955</v>
      </c>
      <c r="L7" s="58">
        <v>-80979</v>
      </c>
      <c r="M7" s="172"/>
      <c r="N7" s="171"/>
      <c r="O7" s="171"/>
      <c r="P7" s="170"/>
      <c r="Q7" s="172"/>
    </row>
    <row r="8" spans="1:17" s="5" customFormat="1" ht="16.5" thickTop="1" thickBot="1" x14ac:dyDescent="0.25">
      <c r="A8" s="7"/>
      <c r="B8" s="83" t="s">
        <v>14</v>
      </c>
      <c r="C8" s="58">
        <v>-202110</v>
      </c>
      <c r="D8" s="58">
        <f t="shared" si="0"/>
        <v>-54185</v>
      </c>
      <c r="E8" s="58">
        <v>-52504</v>
      </c>
      <c r="F8" s="58">
        <v>-49570</v>
      </c>
      <c r="G8" s="58">
        <v>-45851</v>
      </c>
      <c r="H8" s="58">
        <v>-200861</v>
      </c>
      <c r="I8" s="58">
        <v>-53378</v>
      </c>
      <c r="J8" s="58">
        <v>-52146</v>
      </c>
      <c r="K8" s="58">
        <v>-51119</v>
      </c>
      <c r="L8" s="58">
        <v>-44218</v>
      </c>
      <c r="M8" s="172"/>
      <c r="N8" s="171"/>
      <c r="O8" s="171"/>
      <c r="P8" s="170"/>
      <c r="Q8" s="172"/>
    </row>
    <row r="9" spans="1:17" s="5" customFormat="1" ht="16.5" thickTop="1" thickBot="1" x14ac:dyDescent="0.25">
      <c r="A9" s="7"/>
      <c r="B9" s="83" t="s">
        <v>16</v>
      </c>
      <c r="C9" s="58">
        <v>-42905</v>
      </c>
      <c r="D9" s="58">
        <f t="shared" si="0"/>
        <v>-11743</v>
      </c>
      <c r="E9" s="58">
        <v>-10619</v>
      </c>
      <c r="F9" s="58">
        <v>-10634</v>
      </c>
      <c r="G9" s="58">
        <v>-9909</v>
      </c>
      <c r="H9" s="58">
        <v>-42407</v>
      </c>
      <c r="I9" s="58">
        <v>-11034</v>
      </c>
      <c r="J9" s="58">
        <v>-10846</v>
      </c>
      <c r="K9" s="58">
        <v>-10786</v>
      </c>
      <c r="L9" s="58">
        <v>-9741</v>
      </c>
      <c r="M9" s="172"/>
      <c r="N9" s="171"/>
      <c r="O9" s="171"/>
      <c r="P9" s="170"/>
      <c r="Q9" s="172"/>
    </row>
    <row r="10" spans="1:17" s="5" customFormat="1" ht="16.5" thickTop="1" thickBot="1" x14ac:dyDescent="0.25">
      <c r="A10" s="6"/>
      <c r="B10" s="83" t="s">
        <v>17</v>
      </c>
      <c r="C10" s="58">
        <v>-13796</v>
      </c>
      <c r="D10" s="58">
        <f t="shared" si="0"/>
        <v>-3317</v>
      </c>
      <c r="E10" s="58">
        <v>-3951</v>
      </c>
      <c r="F10" s="58">
        <v>-3403</v>
      </c>
      <c r="G10" s="58">
        <v>-3125</v>
      </c>
      <c r="H10" s="58">
        <v>-13077</v>
      </c>
      <c r="I10" s="58">
        <v>-2660</v>
      </c>
      <c r="J10" s="58">
        <v>-3682</v>
      </c>
      <c r="K10" s="58">
        <v>-3243</v>
      </c>
      <c r="L10" s="58">
        <v>-3492</v>
      </c>
      <c r="M10" s="172"/>
      <c r="N10" s="171"/>
      <c r="O10" s="171"/>
      <c r="P10" s="170"/>
      <c r="Q10" s="172"/>
    </row>
    <row r="11" spans="1:17" s="5" customFormat="1" ht="16.5" thickTop="1" thickBot="1" x14ac:dyDescent="0.25">
      <c r="A11" s="7"/>
      <c r="B11" s="83" t="s">
        <v>34</v>
      </c>
      <c r="C11" s="58">
        <v>4104</v>
      </c>
      <c r="D11" s="58">
        <f t="shared" si="0"/>
        <v>1789</v>
      </c>
      <c r="E11" s="58">
        <v>876</v>
      </c>
      <c r="F11" s="58">
        <v>545</v>
      </c>
      <c r="G11" s="58">
        <v>894</v>
      </c>
      <c r="H11" s="58">
        <v>-1293</v>
      </c>
      <c r="I11" s="58">
        <v>-1823</v>
      </c>
      <c r="J11" s="58">
        <v>-189</v>
      </c>
      <c r="K11" s="58">
        <v>-401</v>
      </c>
      <c r="L11" s="58">
        <v>1120</v>
      </c>
      <c r="M11" s="172"/>
      <c r="N11" s="171"/>
      <c r="O11" s="171"/>
      <c r="P11" s="170"/>
      <c r="Q11" s="172"/>
    </row>
    <row r="12" spans="1:17" s="5" customFormat="1" ht="16.5" thickTop="1" thickBot="1" x14ac:dyDescent="0.25">
      <c r="A12" s="7"/>
      <c r="B12" s="80" t="s">
        <v>35</v>
      </c>
      <c r="C12" s="55">
        <f t="shared" ref="C12" si="1">SUM(C5:C11)</f>
        <v>532390</v>
      </c>
      <c r="D12" s="55">
        <f t="shared" ref="D12" si="2">SUM(D5:D11)</f>
        <v>116219</v>
      </c>
      <c r="E12" s="55">
        <f t="shared" ref="E12:L12" si="3">SUM(E5:E11)</f>
        <v>179070</v>
      </c>
      <c r="F12" s="55">
        <f t="shared" si="3"/>
        <v>180196</v>
      </c>
      <c r="G12" s="55">
        <f t="shared" si="3"/>
        <v>56905</v>
      </c>
      <c r="H12" s="55">
        <f t="shared" si="3"/>
        <v>489216</v>
      </c>
      <c r="I12" s="55">
        <f t="shared" si="3"/>
        <v>112327</v>
      </c>
      <c r="J12" s="55">
        <f t="shared" si="3"/>
        <v>163561</v>
      </c>
      <c r="K12" s="55">
        <f t="shared" ref="K12" si="4">SUM(K5:K11)</f>
        <v>161905</v>
      </c>
      <c r="L12" s="55">
        <f t="shared" si="3"/>
        <v>51423</v>
      </c>
      <c r="M12" s="175"/>
      <c r="N12" s="171"/>
      <c r="O12" s="171"/>
      <c r="P12" s="170"/>
      <c r="Q12" s="172"/>
    </row>
    <row r="13" spans="1:17" s="5" customFormat="1" ht="16.5" thickTop="1" thickBot="1" x14ac:dyDescent="0.25">
      <c r="A13" s="7"/>
      <c r="B13" s="83" t="s">
        <v>36</v>
      </c>
      <c r="C13" s="58">
        <v>-64041</v>
      </c>
      <c r="D13" s="58">
        <f t="shared" si="0"/>
        <v>-14665</v>
      </c>
      <c r="E13" s="58">
        <v>-14446</v>
      </c>
      <c r="F13" s="58">
        <v>-16153</v>
      </c>
      <c r="G13" s="58">
        <v>-18777</v>
      </c>
      <c r="H13" s="58">
        <v>-99603</v>
      </c>
      <c r="I13" s="58">
        <v>-25526</v>
      </c>
      <c r="J13" s="58">
        <v>-25038</v>
      </c>
      <c r="K13" s="58">
        <v>-24164</v>
      </c>
      <c r="L13" s="43">
        <v>-24875</v>
      </c>
      <c r="M13" s="172"/>
      <c r="N13" s="171"/>
      <c r="O13" s="171"/>
      <c r="P13" s="170"/>
      <c r="Q13" s="172"/>
    </row>
    <row r="14" spans="1:17" s="5" customFormat="1" ht="16.5" thickTop="1" thickBot="1" x14ac:dyDescent="0.25">
      <c r="A14" s="7"/>
      <c r="B14" s="80" t="s">
        <v>37</v>
      </c>
      <c r="C14" s="42">
        <f t="shared" ref="C14:D14" si="5">SUM(C12:C13)</f>
        <v>468349</v>
      </c>
      <c r="D14" s="42">
        <f t="shared" si="5"/>
        <v>101554</v>
      </c>
      <c r="E14" s="42">
        <f t="shared" ref="E14:L14" si="6">SUM(E12:E13)</f>
        <v>164624</v>
      </c>
      <c r="F14" s="42">
        <f t="shared" si="6"/>
        <v>164043</v>
      </c>
      <c r="G14" s="42">
        <f t="shared" si="6"/>
        <v>38128</v>
      </c>
      <c r="H14" s="42">
        <f t="shared" si="6"/>
        <v>389613</v>
      </c>
      <c r="I14" s="42">
        <f t="shared" si="6"/>
        <v>86801</v>
      </c>
      <c r="J14" s="42">
        <f t="shared" si="6"/>
        <v>138523</v>
      </c>
      <c r="K14" s="42">
        <f t="shared" ref="K14" si="7">SUM(K12:K13)</f>
        <v>137741</v>
      </c>
      <c r="L14" s="42">
        <f t="shared" si="6"/>
        <v>26548</v>
      </c>
      <c r="M14" s="172"/>
      <c r="N14" s="171"/>
      <c r="O14" s="171"/>
      <c r="P14" s="170"/>
      <c r="Q14" s="172"/>
    </row>
    <row r="15" spans="1:17" s="5" customFormat="1" ht="16.5" thickTop="1" thickBot="1" x14ac:dyDescent="0.25">
      <c r="A15" s="7"/>
      <c r="B15" s="83" t="s">
        <v>13</v>
      </c>
      <c r="C15" s="58">
        <v>-164067</v>
      </c>
      <c r="D15" s="58">
        <f t="shared" si="0"/>
        <v>-40755</v>
      </c>
      <c r="E15" s="58">
        <v>-41126</v>
      </c>
      <c r="F15" s="58">
        <v>-40584</v>
      </c>
      <c r="G15" s="58">
        <v>-41602</v>
      </c>
      <c r="H15" s="58">
        <v>-148204</v>
      </c>
      <c r="I15" s="58">
        <v>-38363</v>
      </c>
      <c r="J15" s="58">
        <v>-36989</v>
      </c>
      <c r="K15" s="58">
        <v>-37255</v>
      </c>
      <c r="L15" s="43">
        <v>-35597</v>
      </c>
      <c r="M15" s="172"/>
      <c r="N15" s="171"/>
      <c r="O15" s="171"/>
      <c r="P15" s="170"/>
      <c r="Q15" s="172"/>
    </row>
    <row r="16" spans="1:17" s="5" customFormat="1" ht="16.5" thickTop="1" thickBot="1" x14ac:dyDescent="0.25">
      <c r="A16" s="7"/>
      <c r="B16" s="80" t="s">
        <v>237</v>
      </c>
      <c r="C16" s="42">
        <f t="shared" ref="C16:D16" si="8">SUM(C14:C15)</f>
        <v>304282</v>
      </c>
      <c r="D16" s="42">
        <f t="shared" si="8"/>
        <v>60799</v>
      </c>
      <c r="E16" s="42">
        <f t="shared" ref="E16:L16" si="9">SUM(E14:E15)</f>
        <v>123498</v>
      </c>
      <c r="F16" s="42">
        <f t="shared" si="9"/>
        <v>123459</v>
      </c>
      <c r="G16" s="42">
        <f t="shared" si="9"/>
        <v>-3474</v>
      </c>
      <c r="H16" s="42">
        <f t="shared" si="9"/>
        <v>241409</v>
      </c>
      <c r="I16" s="42">
        <f t="shared" si="9"/>
        <v>48438</v>
      </c>
      <c r="J16" s="42">
        <f t="shared" si="9"/>
        <v>101534</v>
      </c>
      <c r="K16" s="42">
        <f t="shared" ref="K16" si="10">SUM(K14:K15)</f>
        <v>100486</v>
      </c>
      <c r="L16" s="42">
        <f t="shared" si="9"/>
        <v>-9049</v>
      </c>
      <c r="M16" s="172"/>
      <c r="N16" s="171"/>
      <c r="O16" s="171"/>
      <c r="P16" s="170"/>
      <c r="Q16" s="172"/>
    </row>
    <row r="17" spans="1:18" s="5" customFormat="1" ht="16.5" thickTop="1" thickBot="1" x14ac:dyDescent="0.25">
      <c r="A17" s="10"/>
      <c r="B17" s="83" t="s">
        <v>155</v>
      </c>
      <c r="C17" s="58">
        <v>12064</v>
      </c>
      <c r="D17" s="58">
        <f t="shared" si="0"/>
        <v>1190</v>
      </c>
      <c r="E17" s="58">
        <v>6947</v>
      </c>
      <c r="F17" s="58">
        <v>-20</v>
      </c>
      <c r="G17" s="58">
        <v>3947</v>
      </c>
      <c r="H17" s="58">
        <v>27629</v>
      </c>
      <c r="I17" s="58">
        <v>21770</v>
      </c>
      <c r="J17" s="58">
        <v>4282</v>
      </c>
      <c r="K17" s="58">
        <v>1489</v>
      </c>
      <c r="L17" s="43">
        <v>88</v>
      </c>
      <c r="M17" s="172"/>
      <c r="N17" s="171"/>
      <c r="O17" s="171"/>
      <c r="P17" s="170"/>
      <c r="Q17" s="172"/>
    </row>
    <row r="18" spans="1:18" s="5" customFormat="1" ht="16.5" thickTop="1" thickBot="1" x14ac:dyDescent="0.25">
      <c r="A18" s="10"/>
      <c r="B18" s="83" t="s">
        <v>170</v>
      </c>
      <c r="C18" s="58">
        <v>6740</v>
      </c>
      <c r="D18" s="58">
        <f t="shared" si="0"/>
        <v>6740</v>
      </c>
      <c r="E18" s="58">
        <v>0</v>
      </c>
      <c r="F18" s="58">
        <v>0</v>
      </c>
      <c r="G18" s="58">
        <v>0</v>
      </c>
      <c r="H18" s="58">
        <v>1548</v>
      </c>
      <c r="I18" s="58">
        <v>2457</v>
      </c>
      <c r="J18" s="58">
        <v>0</v>
      </c>
      <c r="K18" s="58">
        <v>-909</v>
      </c>
      <c r="L18" s="43">
        <v>0</v>
      </c>
      <c r="M18" s="172"/>
      <c r="N18" s="171"/>
      <c r="O18" s="171"/>
      <c r="P18" s="170"/>
      <c r="Q18" s="172"/>
    </row>
    <row r="19" spans="1:18" s="5" customFormat="1" ht="16.5" thickTop="1" thickBot="1" x14ac:dyDescent="0.25">
      <c r="A19" s="6"/>
      <c r="B19" s="83" t="s">
        <v>38</v>
      </c>
      <c r="C19" s="58">
        <v>-4028</v>
      </c>
      <c r="D19" s="58">
        <f t="shared" si="0"/>
        <v>-1517</v>
      </c>
      <c r="E19" s="58">
        <v>-725</v>
      </c>
      <c r="F19" s="58">
        <v>-1109</v>
      </c>
      <c r="G19" s="58">
        <v>-677</v>
      </c>
      <c r="H19" s="58">
        <v>-2322</v>
      </c>
      <c r="I19" s="58">
        <v>-1951</v>
      </c>
      <c r="J19" s="58">
        <v>-140</v>
      </c>
      <c r="K19" s="58">
        <v>0</v>
      </c>
      <c r="L19" s="98">
        <v>-231</v>
      </c>
      <c r="M19" s="172"/>
      <c r="N19" s="171"/>
      <c r="O19" s="171"/>
      <c r="P19" s="170"/>
      <c r="Q19" s="172"/>
    </row>
    <row r="20" spans="1:18" s="5" customFormat="1" ht="16.5" thickTop="1" thickBot="1" x14ac:dyDescent="0.25">
      <c r="A20" s="7"/>
      <c r="B20" s="83" t="s">
        <v>39</v>
      </c>
      <c r="C20" s="58">
        <v>-3381</v>
      </c>
      <c r="D20" s="58">
        <f t="shared" si="0"/>
        <v>-1692</v>
      </c>
      <c r="E20" s="58">
        <v>-632</v>
      </c>
      <c r="F20" s="58">
        <v>-896</v>
      </c>
      <c r="G20" s="58">
        <v>-161</v>
      </c>
      <c r="H20" s="58">
        <v>-3787</v>
      </c>
      <c r="I20" s="58">
        <v>-2579</v>
      </c>
      <c r="J20" s="58">
        <v>-857</v>
      </c>
      <c r="K20" s="58">
        <v>-351</v>
      </c>
      <c r="L20" s="98">
        <v>0</v>
      </c>
      <c r="M20" s="172"/>
      <c r="N20" s="171"/>
      <c r="O20" s="171"/>
      <c r="P20" s="170"/>
      <c r="Q20" s="172"/>
    </row>
    <row r="21" spans="1:18" s="5" customFormat="1" ht="16.5" thickTop="1" thickBot="1" x14ac:dyDescent="0.25">
      <c r="A21" s="7"/>
      <c r="B21" s="80" t="s">
        <v>238</v>
      </c>
      <c r="C21" s="42">
        <f t="shared" ref="C21:D21" si="11">SUM(C16:C20)</f>
        <v>315677</v>
      </c>
      <c r="D21" s="42">
        <f t="shared" si="11"/>
        <v>65520</v>
      </c>
      <c r="E21" s="42">
        <f t="shared" ref="E21:L21" si="12">SUM(E16:E20)</f>
        <v>129088</v>
      </c>
      <c r="F21" s="42">
        <f t="shared" si="12"/>
        <v>121434</v>
      </c>
      <c r="G21" s="42">
        <f t="shared" si="12"/>
        <v>-365</v>
      </c>
      <c r="H21" s="42">
        <f t="shared" si="12"/>
        <v>264477</v>
      </c>
      <c r="I21" s="42">
        <f t="shared" si="12"/>
        <v>68135</v>
      </c>
      <c r="J21" s="42">
        <f t="shared" si="12"/>
        <v>104819</v>
      </c>
      <c r="K21" s="42">
        <f t="shared" ref="K21" si="13">SUM(K16:K20)</f>
        <v>100715</v>
      </c>
      <c r="L21" s="42">
        <f t="shared" si="12"/>
        <v>-9192</v>
      </c>
      <c r="M21" s="172"/>
      <c r="N21" s="171"/>
      <c r="O21" s="171"/>
      <c r="P21" s="170"/>
      <c r="Q21" s="172"/>
    </row>
    <row r="22" spans="1:18" s="5" customFormat="1" ht="16.5" thickTop="1" thickBot="1" x14ac:dyDescent="0.25">
      <c r="A22" s="11"/>
      <c r="B22" s="83" t="s">
        <v>326</v>
      </c>
      <c r="C22" s="58">
        <v>0</v>
      </c>
      <c r="D22" s="58">
        <f t="shared" ref="D22:D25" si="14">C22-E22-F22-G22</f>
        <v>0</v>
      </c>
      <c r="E22" s="98">
        <v>0</v>
      </c>
      <c r="F22" s="98">
        <v>0</v>
      </c>
      <c r="G22" s="98">
        <v>0</v>
      </c>
      <c r="H22" s="58">
        <v>5108</v>
      </c>
      <c r="I22" s="58">
        <v>5108</v>
      </c>
      <c r="J22" s="98">
        <v>0</v>
      </c>
      <c r="K22" s="98">
        <v>0</v>
      </c>
      <c r="L22" s="98">
        <v>0</v>
      </c>
      <c r="M22" s="172"/>
      <c r="N22" s="171"/>
      <c r="O22" s="171"/>
      <c r="P22" s="170"/>
      <c r="Q22" s="172"/>
    </row>
    <row r="23" spans="1:18" s="5" customFormat="1" ht="16.5" thickTop="1" thickBot="1" x14ac:dyDescent="0.25">
      <c r="A23" s="7"/>
      <c r="B23" s="83" t="s">
        <v>7</v>
      </c>
      <c r="C23" s="58">
        <v>1872</v>
      </c>
      <c r="D23" s="58">
        <f t="shared" si="14"/>
        <v>565</v>
      </c>
      <c r="E23" s="58">
        <v>434</v>
      </c>
      <c r="F23" s="58">
        <v>481</v>
      </c>
      <c r="G23" s="58">
        <v>392</v>
      </c>
      <c r="H23" s="58">
        <v>4901</v>
      </c>
      <c r="I23" s="58">
        <v>2955</v>
      </c>
      <c r="J23" s="58">
        <v>833</v>
      </c>
      <c r="K23" s="58">
        <v>777</v>
      </c>
      <c r="L23" s="98">
        <v>336</v>
      </c>
      <c r="M23" s="172"/>
      <c r="N23" s="171"/>
      <c r="O23" s="171"/>
      <c r="P23" s="170"/>
      <c r="Q23" s="172"/>
    </row>
    <row r="24" spans="1:18" s="5" customFormat="1" ht="16.5" thickTop="1" thickBot="1" x14ac:dyDescent="0.25">
      <c r="A24" s="7"/>
      <c r="B24" s="83" t="s">
        <v>40</v>
      </c>
      <c r="C24" s="58">
        <v>-30987</v>
      </c>
      <c r="D24" s="58">
        <f t="shared" si="14"/>
        <v>-11321</v>
      </c>
      <c r="E24" s="58">
        <v>-2541</v>
      </c>
      <c r="F24" s="58">
        <v>-4941</v>
      </c>
      <c r="G24" s="58">
        <v>-12184</v>
      </c>
      <c r="H24" s="58">
        <v>-17458</v>
      </c>
      <c r="I24" s="58">
        <v>-2632</v>
      </c>
      <c r="J24" s="58">
        <v>-7115</v>
      </c>
      <c r="K24" s="58">
        <v>-1224</v>
      </c>
      <c r="L24" s="98">
        <v>-6487</v>
      </c>
      <c r="M24" s="172"/>
      <c r="N24" s="171"/>
      <c r="O24" s="171"/>
      <c r="P24" s="170"/>
      <c r="Q24" s="172"/>
    </row>
    <row r="25" spans="1:18" s="5" customFormat="1" ht="16.5" thickTop="1" thickBot="1" x14ac:dyDescent="0.25">
      <c r="A25" s="7"/>
      <c r="B25" s="83" t="s">
        <v>262</v>
      </c>
      <c r="C25" s="58">
        <v>0</v>
      </c>
      <c r="D25" s="58">
        <f t="shared" si="14"/>
        <v>0</v>
      </c>
      <c r="E25" s="58">
        <v>0</v>
      </c>
      <c r="F25" s="58">
        <v>0</v>
      </c>
      <c r="G25" s="58">
        <v>0</v>
      </c>
      <c r="H25" s="58">
        <v>126</v>
      </c>
      <c r="I25" s="58">
        <v>-1</v>
      </c>
      <c r="J25" s="58">
        <v>188</v>
      </c>
      <c r="K25" s="58">
        <v>106</v>
      </c>
      <c r="L25" s="98">
        <v>-167</v>
      </c>
      <c r="M25" s="172"/>
      <c r="N25" s="171"/>
      <c r="O25" s="171"/>
      <c r="P25" s="170"/>
      <c r="Q25" s="172"/>
    </row>
    <row r="26" spans="1:18" s="5" customFormat="1" ht="16.5" thickTop="1" thickBot="1" x14ac:dyDescent="0.25">
      <c r="A26" s="7"/>
      <c r="B26" s="80" t="s">
        <v>236</v>
      </c>
      <c r="C26" s="42">
        <f t="shared" ref="C26:D26" si="15">SUM(C21:C25)</f>
        <v>286562</v>
      </c>
      <c r="D26" s="42">
        <f t="shared" si="15"/>
        <v>54764</v>
      </c>
      <c r="E26" s="42">
        <f t="shared" ref="E26:L26" si="16">SUM(E21:E25)</f>
        <v>126981</v>
      </c>
      <c r="F26" s="42">
        <f t="shared" si="16"/>
        <v>116974</v>
      </c>
      <c r="G26" s="42">
        <f t="shared" si="16"/>
        <v>-12157</v>
      </c>
      <c r="H26" s="42">
        <f t="shared" si="16"/>
        <v>257154</v>
      </c>
      <c r="I26" s="42">
        <f t="shared" si="16"/>
        <v>73565</v>
      </c>
      <c r="J26" s="42">
        <f t="shared" si="16"/>
        <v>98725</v>
      </c>
      <c r="K26" s="42">
        <f t="shared" ref="K26" si="17">SUM(K21:K25)</f>
        <v>100374</v>
      </c>
      <c r="L26" s="42">
        <f t="shared" si="16"/>
        <v>-15510</v>
      </c>
      <c r="M26" s="172"/>
      <c r="N26" s="171"/>
      <c r="O26" s="171"/>
      <c r="P26" s="170"/>
      <c r="Q26" s="172"/>
    </row>
    <row r="27" spans="1:18" s="5" customFormat="1" ht="16.5" thickTop="1" thickBot="1" x14ac:dyDescent="0.25">
      <c r="A27" s="7"/>
      <c r="B27" s="83" t="s">
        <v>8</v>
      </c>
      <c r="C27" s="58">
        <v>-54121</v>
      </c>
      <c r="D27" s="58">
        <f t="shared" ref="D27" si="18">C27-E27-F27-G27</f>
        <v>-10508</v>
      </c>
      <c r="E27" s="58">
        <v>-21067</v>
      </c>
      <c r="F27" s="58">
        <v>-23542</v>
      </c>
      <c r="G27" s="58">
        <v>996</v>
      </c>
      <c r="H27" s="58">
        <v>-50007</v>
      </c>
      <c r="I27" s="58">
        <v>-17845</v>
      </c>
      <c r="J27" s="58">
        <v>-18676</v>
      </c>
      <c r="K27" s="58">
        <v>-15552</v>
      </c>
      <c r="L27" s="98">
        <v>2066</v>
      </c>
      <c r="M27" s="172"/>
      <c r="N27" s="171"/>
      <c r="O27" s="171"/>
      <c r="P27" s="170"/>
      <c r="Q27" s="58"/>
      <c r="R27" s="176"/>
    </row>
    <row r="28" spans="1:18" s="5" customFormat="1" ht="16.5" thickTop="1" thickBot="1" x14ac:dyDescent="0.25">
      <c r="A28" s="7"/>
      <c r="B28" s="80" t="s">
        <v>239</v>
      </c>
      <c r="C28" s="42">
        <f t="shared" ref="C28:D28" si="19">SUM(C26:C27)</f>
        <v>232441</v>
      </c>
      <c r="D28" s="42">
        <f t="shared" si="19"/>
        <v>44256</v>
      </c>
      <c r="E28" s="42">
        <f t="shared" ref="E28:L28" si="20">SUM(E26:E27)</f>
        <v>105914</v>
      </c>
      <c r="F28" s="42">
        <f t="shared" si="20"/>
        <v>93432</v>
      </c>
      <c r="G28" s="42">
        <f t="shared" si="20"/>
        <v>-11161</v>
      </c>
      <c r="H28" s="42">
        <f t="shared" si="20"/>
        <v>207147</v>
      </c>
      <c r="I28" s="42">
        <f t="shared" si="20"/>
        <v>55720</v>
      </c>
      <c r="J28" s="42">
        <f t="shared" si="20"/>
        <v>80049</v>
      </c>
      <c r="K28" s="42">
        <f t="shared" ref="K28" si="21">SUM(K26:K27)</f>
        <v>84822</v>
      </c>
      <c r="L28" s="42">
        <f t="shared" si="20"/>
        <v>-13444</v>
      </c>
      <c r="M28" s="172"/>
      <c r="N28" s="171"/>
      <c r="O28" s="171"/>
      <c r="P28" s="170"/>
      <c r="Q28" s="172"/>
    </row>
    <row r="29" spans="1:18" s="5" customFormat="1" ht="16.5" thickTop="1" thickBot="1" x14ac:dyDescent="0.25">
      <c r="A29" s="7"/>
      <c r="B29" s="83" t="s">
        <v>137</v>
      </c>
      <c r="C29" s="58">
        <v>232391</v>
      </c>
      <c r="D29" s="58">
        <f t="shared" ref="D29:D30" si="22">C29-E29-F29-G29</f>
        <v>44248</v>
      </c>
      <c r="E29" s="58">
        <v>105889</v>
      </c>
      <c r="F29" s="58">
        <v>93408</v>
      </c>
      <c r="G29" s="58">
        <v>-11154</v>
      </c>
      <c r="H29" s="167">
        <v>207125</v>
      </c>
      <c r="I29" s="58">
        <v>55706</v>
      </c>
      <c r="J29" s="167">
        <v>80049</v>
      </c>
      <c r="K29" s="58">
        <v>84806.995827999999</v>
      </c>
      <c r="L29" s="99">
        <v>-13436.995827999999</v>
      </c>
      <c r="M29" s="172"/>
      <c r="N29" s="171"/>
      <c r="O29" s="171"/>
      <c r="P29" s="170"/>
      <c r="Q29" s="172"/>
    </row>
    <row r="30" spans="1:18" s="5" customFormat="1" ht="16.5" thickTop="1" thickBot="1" x14ac:dyDescent="0.25">
      <c r="A30" s="7"/>
      <c r="B30" s="83" t="s">
        <v>138</v>
      </c>
      <c r="C30" s="58">
        <v>50</v>
      </c>
      <c r="D30" s="58">
        <f t="shared" si="22"/>
        <v>8</v>
      </c>
      <c r="E30" s="58">
        <v>25</v>
      </c>
      <c r="F30" s="58">
        <v>24</v>
      </c>
      <c r="G30" s="58">
        <v>-7</v>
      </c>
      <c r="H30" s="58">
        <v>22</v>
      </c>
      <c r="I30" s="58">
        <v>14</v>
      </c>
      <c r="J30" s="58">
        <v>0</v>
      </c>
      <c r="K30" s="58">
        <v>15</v>
      </c>
      <c r="L30" s="98">
        <v>-7</v>
      </c>
      <c r="M30" s="172"/>
      <c r="N30" s="171"/>
      <c r="O30" s="171"/>
      <c r="P30" s="170"/>
      <c r="Q30" s="172"/>
    </row>
    <row r="31" spans="1:18" s="5" customFormat="1" ht="16.5" thickTop="1" thickBot="1" x14ac:dyDescent="0.25">
      <c r="A31" s="7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172"/>
      <c r="N31" s="171"/>
      <c r="O31" s="171"/>
      <c r="P31" s="170"/>
      <c r="Q31" s="172"/>
    </row>
    <row r="32" spans="1:18" s="5" customFormat="1" ht="16.5" thickTop="1" thickBot="1" x14ac:dyDescent="0.25">
      <c r="A32" s="7"/>
      <c r="B32" s="80" t="s">
        <v>240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172"/>
      <c r="N32" s="171"/>
      <c r="O32" s="171"/>
      <c r="P32" s="170"/>
      <c r="Q32" s="172"/>
    </row>
    <row r="33" spans="1:17" s="5" customFormat="1" ht="15.75" thickTop="1" x14ac:dyDescent="0.2">
      <c r="A33" s="7"/>
      <c r="B33" s="86" t="s">
        <v>327</v>
      </c>
      <c r="C33" s="87">
        <f t="shared" ref="C33:L33" si="23">C29*1000/46077008</f>
        <v>5.0435349448037075</v>
      </c>
      <c r="D33" s="87">
        <f t="shared" si="23"/>
        <v>0.96030540871924674</v>
      </c>
      <c r="E33" s="87">
        <f t="shared" si="23"/>
        <v>2.2980875841591102</v>
      </c>
      <c r="F33" s="87">
        <f t="shared" si="23"/>
        <v>2.0272149615270156</v>
      </c>
      <c r="G33" s="87">
        <f t="shared" si="23"/>
        <v>-0.24207300960166511</v>
      </c>
      <c r="H33" s="87">
        <f t="shared" si="23"/>
        <v>4.4951920489281774</v>
      </c>
      <c r="I33" s="87">
        <f t="shared" si="23"/>
        <v>1.2089760689322535</v>
      </c>
      <c r="J33" s="87">
        <f t="shared" si="23"/>
        <v>1.7372872821950591</v>
      </c>
      <c r="K33" s="87">
        <f t="shared" ref="K33" si="24">K29*1000/46077008</f>
        <v>1.8405491048377098</v>
      </c>
      <c r="L33" s="87">
        <f t="shared" si="23"/>
        <v>-0.29162040703684577</v>
      </c>
      <c r="M33" s="172"/>
      <c r="N33" s="171"/>
      <c r="O33" s="171"/>
      <c r="P33" s="170"/>
      <c r="Q33" s="172"/>
    </row>
    <row r="34" spans="1:17" s="5" customFormat="1" x14ac:dyDescent="0.2">
      <c r="A34" s="7"/>
      <c r="B34" s="8"/>
      <c r="M34" s="172"/>
      <c r="N34" s="173"/>
      <c r="O34" s="170"/>
      <c r="P34" s="172"/>
      <c r="Q34" s="172"/>
    </row>
    <row r="35" spans="1:17" s="5" customFormat="1" ht="18" x14ac:dyDescent="0.25">
      <c r="A35" s="7"/>
      <c r="B35" s="14" t="s">
        <v>164</v>
      </c>
      <c r="M35" s="172"/>
      <c r="N35" s="173"/>
      <c r="O35" s="170"/>
      <c r="P35" s="172"/>
      <c r="Q35" s="172"/>
    </row>
    <row r="36" spans="1:17" s="5" customFormat="1" ht="46.5" customHeight="1" thickBot="1" x14ac:dyDescent="0.25">
      <c r="A36" s="7"/>
      <c r="B36" s="81"/>
      <c r="C36" s="195" t="str">
        <f t="shared" ref="C36:L36" si="25">C4</f>
        <v>12 miesięcy 2017</v>
      </c>
      <c r="D36" s="206" t="str">
        <f t="shared" si="25"/>
        <v>IV kwartał 2017</v>
      </c>
      <c r="E36" s="166" t="str">
        <f t="shared" si="25"/>
        <v>III kwartał 2017</v>
      </c>
      <c r="F36" s="166" t="str">
        <f t="shared" si="25"/>
        <v>II kwartał 2017</v>
      </c>
      <c r="G36" s="25" t="str">
        <f t="shared" si="25"/>
        <v>I kwartał 2017</v>
      </c>
      <c r="H36" s="195" t="str">
        <f t="shared" si="25"/>
        <v>12 miesięcy 2016</v>
      </c>
      <c r="I36" s="206" t="str">
        <f t="shared" si="25"/>
        <v>IV kwartał 2016</v>
      </c>
      <c r="J36" s="166" t="str">
        <f t="shared" si="25"/>
        <v>III kwartał 2016</v>
      </c>
      <c r="K36" s="166" t="str">
        <f t="shared" si="25"/>
        <v>II kwartał 2016</v>
      </c>
      <c r="L36" s="145" t="str">
        <f t="shared" si="25"/>
        <v>I kwartał 2016</v>
      </c>
      <c r="M36" s="172"/>
      <c r="N36" s="173"/>
      <c r="O36" s="170"/>
      <c r="P36" s="172"/>
      <c r="Q36" s="172"/>
    </row>
    <row r="37" spans="1:17" s="5" customFormat="1" ht="16.5" thickTop="1" thickBot="1" x14ac:dyDescent="0.25">
      <c r="A37" s="7"/>
      <c r="B37" s="80" t="s">
        <v>239</v>
      </c>
      <c r="C37" s="42">
        <f t="shared" ref="C37:L37" si="26">C28</f>
        <v>232441</v>
      </c>
      <c r="D37" s="42">
        <f t="shared" si="26"/>
        <v>44256</v>
      </c>
      <c r="E37" s="42">
        <f t="shared" si="26"/>
        <v>105914</v>
      </c>
      <c r="F37" s="42">
        <f t="shared" si="26"/>
        <v>93432</v>
      </c>
      <c r="G37" s="42">
        <f t="shared" si="26"/>
        <v>-11161</v>
      </c>
      <c r="H37" s="42">
        <f t="shared" si="26"/>
        <v>207147</v>
      </c>
      <c r="I37" s="42">
        <f t="shared" si="26"/>
        <v>55720</v>
      </c>
      <c r="J37" s="42">
        <f t="shared" si="26"/>
        <v>80049</v>
      </c>
      <c r="K37" s="42">
        <f t="shared" ref="K37" si="27">K28</f>
        <v>84822</v>
      </c>
      <c r="L37" s="42">
        <f t="shared" si="26"/>
        <v>-13444</v>
      </c>
      <c r="M37" s="172"/>
      <c r="N37" s="171"/>
      <c r="O37" s="171"/>
      <c r="P37" s="172"/>
      <c r="Q37" s="172"/>
    </row>
    <row r="38" spans="1:17" s="5" customFormat="1" ht="16.5" thickTop="1" thickBot="1" x14ac:dyDescent="0.25">
      <c r="A38" s="6"/>
      <c r="B38" s="100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72"/>
      <c r="N38" s="171"/>
      <c r="O38" s="171"/>
      <c r="P38" s="172"/>
      <c r="Q38" s="172"/>
    </row>
    <row r="39" spans="1:17" s="5" customFormat="1" ht="16.5" thickTop="1" thickBot="1" x14ac:dyDescent="0.25">
      <c r="A39" s="7"/>
      <c r="B39" s="82" t="s">
        <v>157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72"/>
      <c r="N39" s="171"/>
      <c r="O39" s="171"/>
      <c r="P39" s="172"/>
      <c r="Q39" s="172"/>
    </row>
    <row r="40" spans="1:17" s="5" customFormat="1" ht="16.5" thickTop="1" thickBot="1" x14ac:dyDescent="0.25">
      <c r="A40" s="7"/>
      <c r="B40" s="83" t="s">
        <v>217</v>
      </c>
      <c r="C40" s="58">
        <v>-438</v>
      </c>
      <c r="D40" s="58"/>
      <c r="E40" s="58"/>
      <c r="F40" s="58"/>
      <c r="G40" s="58"/>
      <c r="H40" s="58">
        <v>87</v>
      </c>
      <c r="I40" s="58">
        <v>25</v>
      </c>
      <c r="J40" s="58">
        <v>0</v>
      </c>
      <c r="K40" s="58">
        <v>0</v>
      </c>
      <c r="L40" s="43">
        <v>62</v>
      </c>
      <c r="M40" s="172"/>
      <c r="N40" s="171"/>
      <c r="O40" s="171"/>
      <c r="P40" s="172"/>
      <c r="Q40" s="172"/>
    </row>
    <row r="41" spans="1:17" s="5" customFormat="1" ht="16.5" thickTop="1" thickBot="1" x14ac:dyDescent="0.25">
      <c r="A41" s="7"/>
      <c r="B41" s="83" t="s">
        <v>158</v>
      </c>
      <c r="C41" s="58">
        <v>35</v>
      </c>
      <c r="D41" s="58">
        <f t="shared" ref="D41" si="28">C41-E41-F41-G41</f>
        <v>58</v>
      </c>
      <c r="E41" s="58">
        <v>-1</v>
      </c>
      <c r="F41" s="58">
        <v>0</v>
      </c>
      <c r="G41" s="58">
        <v>-22</v>
      </c>
      <c r="H41" s="58">
        <v>116</v>
      </c>
      <c r="I41" s="58">
        <v>128</v>
      </c>
      <c r="J41" s="58">
        <v>0</v>
      </c>
      <c r="K41" s="58">
        <v>0</v>
      </c>
      <c r="L41" s="43">
        <v>-12</v>
      </c>
      <c r="M41" s="172"/>
      <c r="N41" s="171"/>
      <c r="O41" s="171"/>
      <c r="P41" s="172"/>
      <c r="Q41" s="172"/>
    </row>
    <row r="42" spans="1:17" s="5" customFormat="1" ht="16.5" thickTop="1" thickBot="1" x14ac:dyDescent="0.25">
      <c r="A42" s="7"/>
      <c r="B42" s="82" t="s">
        <v>159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72"/>
      <c r="N42" s="171"/>
      <c r="O42" s="171"/>
      <c r="P42" s="172"/>
      <c r="Q42" s="172"/>
    </row>
    <row r="43" spans="1:17" s="5" customFormat="1" ht="16.5" thickTop="1" thickBot="1" x14ac:dyDescent="0.25">
      <c r="A43" s="7"/>
      <c r="B43" s="83" t="s">
        <v>168</v>
      </c>
      <c r="C43" s="58">
        <v>-28148</v>
      </c>
      <c r="D43" s="58">
        <f t="shared" ref="D43:D45" si="29">C43-E43-F43-G43</f>
        <v>-17909</v>
      </c>
      <c r="E43" s="58">
        <v>10483</v>
      </c>
      <c r="F43" s="58">
        <v>4523</v>
      </c>
      <c r="G43" s="58">
        <v>-25245</v>
      </c>
      <c r="H43" s="58">
        <v>14603</v>
      </c>
      <c r="I43" s="58">
        <v>8242</v>
      </c>
      <c r="J43" s="58">
        <v>-4906</v>
      </c>
      <c r="K43" s="58">
        <v>10632</v>
      </c>
      <c r="L43" s="43">
        <v>635</v>
      </c>
      <c r="M43" s="172"/>
      <c r="N43" s="171"/>
      <c r="O43" s="171"/>
      <c r="P43" s="172"/>
      <c r="Q43" s="172"/>
    </row>
    <row r="44" spans="1:17" ht="25.5" thickTop="1" thickBot="1" x14ac:dyDescent="0.25">
      <c r="B44" s="83" t="s">
        <v>160</v>
      </c>
      <c r="C44" s="58">
        <v>42</v>
      </c>
      <c r="D44" s="58">
        <f t="shared" si="29"/>
        <v>56</v>
      </c>
      <c r="E44" s="58">
        <v>-2</v>
      </c>
      <c r="F44" s="58">
        <v>70</v>
      </c>
      <c r="G44" s="58">
        <v>-82</v>
      </c>
      <c r="H44" s="58">
        <v>677</v>
      </c>
      <c r="I44" s="58">
        <v>416</v>
      </c>
      <c r="J44" s="58">
        <v>375</v>
      </c>
      <c r="K44" s="58">
        <v>388</v>
      </c>
      <c r="L44" s="43">
        <v>-502</v>
      </c>
      <c r="M44" s="172"/>
      <c r="N44" s="171"/>
      <c r="O44" s="171"/>
    </row>
    <row r="45" spans="1:17" ht="16.5" thickTop="1" thickBot="1" x14ac:dyDescent="0.25">
      <c r="B45" s="83" t="s">
        <v>165</v>
      </c>
      <c r="C45" s="58">
        <v>-8</v>
      </c>
      <c r="D45" s="58">
        <f t="shared" si="29"/>
        <v>-10</v>
      </c>
      <c r="E45" s="58">
        <v>0</v>
      </c>
      <c r="F45" s="58">
        <v>-13</v>
      </c>
      <c r="G45" s="43">
        <v>15</v>
      </c>
      <c r="H45" s="43">
        <v>-128</v>
      </c>
      <c r="I45" s="58">
        <v>-78</v>
      </c>
      <c r="J45" s="43">
        <v>-71</v>
      </c>
      <c r="K45" s="58">
        <v>-74</v>
      </c>
      <c r="L45" s="43">
        <v>95</v>
      </c>
      <c r="M45" s="172"/>
      <c r="N45" s="171"/>
      <c r="O45" s="171"/>
    </row>
    <row r="46" spans="1:17" ht="16.5" thickTop="1" thickBot="1" x14ac:dyDescent="0.25">
      <c r="B46" s="82" t="s">
        <v>174</v>
      </c>
      <c r="C46" s="42">
        <f t="shared" ref="C46:D46" si="30">SUM(C40:C45)</f>
        <v>-28517</v>
      </c>
      <c r="D46" s="42">
        <f t="shared" si="30"/>
        <v>-17805</v>
      </c>
      <c r="E46" s="42">
        <f t="shared" ref="E46:L46" si="31">SUM(E40:E45)</f>
        <v>10480</v>
      </c>
      <c r="F46" s="42">
        <f t="shared" si="31"/>
        <v>4580</v>
      </c>
      <c r="G46" s="42">
        <f t="shared" si="31"/>
        <v>-25334</v>
      </c>
      <c r="H46" s="42">
        <f t="shared" ref="H46:I46" si="32">SUM(H40:H45)</f>
        <v>15355</v>
      </c>
      <c r="I46" s="42">
        <f t="shared" si="32"/>
        <v>8733</v>
      </c>
      <c r="J46" s="42">
        <f t="shared" si="31"/>
        <v>-4602</v>
      </c>
      <c r="K46" s="42">
        <f t="shared" ref="K46" si="33">SUM(K40:K45)</f>
        <v>10946</v>
      </c>
      <c r="L46" s="42">
        <f t="shared" si="31"/>
        <v>278</v>
      </c>
      <c r="M46" s="172"/>
      <c r="N46" s="171"/>
      <c r="O46" s="171"/>
    </row>
    <row r="47" spans="1:17" ht="16.5" thickTop="1" thickBot="1" x14ac:dyDescent="0.25">
      <c r="B47" s="82" t="s">
        <v>241</v>
      </c>
      <c r="C47" s="42">
        <f t="shared" ref="C47:D47" si="34">C37+C46</f>
        <v>203924</v>
      </c>
      <c r="D47" s="42">
        <f t="shared" si="34"/>
        <v>26451</v>
      </c>
      <c r="E47" s="42">
        <f t="shared" ref="E47:L47" si="35">E37+E46</f>
        <v>116394</v>
      </c>
      <c r="F47" s="42">
        <f t="shared" si="35"/>
        <v>98012</v>
      </c>
      <c r="G47" s="42">
        <f t="shared" si="35"/>
        <v>-36495</v>
      </c>
      <c r="H47" s="42">
        <f t="shared" ref="H47:I47" si="36">H37+H46</f>
        <v>222502</v>
      </c>
      <c r="I47" s="42">
        <f t="shared" si="36"/>
        <v>64453</v>
      </c>
      <c r="J47" s="42">
        <f t="shared" si="35"/>
        <v>75447</v>
      </c>
      <c r="K47" s="42">
        <f t="shared" ref="K47" si="37">K37+K46</f>
        <v>95768</v>
      </c>
      <c r="L47" s="42">
        <f t="shared" si="35"/>
        <v>-13166</v>
      </c>
      <c r="M47" s="172"/>
      <c r="N47" s="171"/>
      <c r="O47" s="171"/>
    </row>
    <row r="48" spans="1:17" ht="16.5" thickTop="1" thickBot="1" x14ac:dyDescent="0.25">
      <c r="B48" s="9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72"/>
      <c r="N48" s="173"/>
      <c r="O48" s="170"/>
    </row>
    <row r="49" spans="2:15" ht="16.5" thickTop="1" thickBot="1" x14ac:dyDescent="0.25">
      <c r="B49" s="82" t="s">
        <v>161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72"/>
      <c r="N49" s="173"/>
      <c r="O49" s="170"/>
    </row>
    <row r="50" spans="2:15" ht="16.5" thickTop="1" thickBot="1" x14ac:dyDescent="0.25">
      <c r="B50" s="83" t="s">
        <v>162</v>
      </c>
      <c r="C50" s="58">
        <v>203885</v>
      </c>
      <c r="D50" s="58">
        <f t="shared" ref="D50:D51" si="38">C50-E50-F50-G50</f>
        <v>26011</v>
      </c>
      <c r="E50" s="58">
        <v>116367</v>
      </c>
      <c r="F50" s="58">
        <v>97988</v>
      </c>
      <c r="G50" s="58">
        <v>-36481</v>
      </c>
      <c r="H50" s="58">
        <v>222473</v>
      </c>
      <c r="I50" s="58">
        <v>64436</v>
      </c>
      <c r="J50" s="58">
        <v>75447</v>
      </c>
      <c r="K50" s="58">
        <v>95748.995827999999</v>
      </c>
      <c r="L50" s="43">
        <v>-13158.995827999999</v>
      </c>
      <c r="M50" s="172"/>
      <c r="N50" s="171"/>
      <c r="O50" s="171"/>
    </row>
    <row r="51" spans="2:15" ht="16.5" thickTop="1" thickBot="1" x14ac:dyDescent="0.25">
      <c r="B51" s="83" t="s">
        <v>163</v>
      </c>
      <c r="C51" s="58">
        <v>39</v>
      </c>
      <c r="D51" s="58">
        <f t="shared" si="38"/>
        <v>2</v>
      </c>
      <c r="E51" s="58">
        <v>27</v>
      </c>
      <c r="F51" s="58">
        <v>24</v>
      </c>
      <c r="G51" s="58">
        <v>-14</v>
      </c>
      <c r="H51" s="58">
        <v>29</v>
      </c>
      <c r="I51" s="58">
        <v>17</v>
      </c>
      <c r="J51" s="58">
        <v>0</v>
      </c>
      <c r="K51" s="58">
        <v>19</v>
      </c>
      <c r="L51" s="43">
        <v>-7</v>
      </c>
      <c r="M51" s="172"/>
      <c r="N51" s="171"/>
      <c r="O51" s="171"/>
    </row>
    <row r="52" spans="2:15" ht="16.5" thickTop="1" thickBot="1" x14ac:dyDescent="0.25">
      <c r="B52" s="97"/>
      <c r="C52" s="42">
        <f t="shared" ref="C52:L52" si="39">C50+C51</f>
        <v>203924</v>
      </c>
      <c r="D52" s="42">
        <f t="shared" si="39"/>
        <v>26013</v>
      </c>
      <c r="E52" s="42">
        <f t="shared" si="39"/>
        <v>116394</v>
      </c>
      <c r="F52" s="42">
        <f t="shared" si="39"/>
        <v>98012</v>
      </c>
      <c r="G52" s="42">
        <f t="shared" si="39"/>
        <v>-36495</v>
      </c>
      <c r="H52" s="42">
        <f t="shared" si="39"/>
        <v>222502</v>
      </c>
      <c r="I52" s="42">
        <f t="shared" si="39"/>
        <v>64453</v>
      </c>
      <c r="J52" s="42">
        <f t="shared" si="39"/>
        <v>75447</v>
      </c>
      <c r="K52" s="42">
        <f t="shared" ref="K52" si="40">K50+K51</f>
        <v>95767.995827999999</v>
      </c>
      <c r="L52" s="42">
        <f t="shared" si="39"/>
        <v>-13165.995827999999</v>
      </c>
      <c r="M52" s="172"/>
      <c r="N52" s="171"/>
      <c r="O52" s="171"/>
    </row>
    <row r="53" spans="2:15" ht="16.5" thickTop="1" thickBot="1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2:15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0"/>
  <sheetViews>
    <sheetView showGridLines="0" zoomScaleNormal="100" workbookViewId="0">
      <selection activeCell="B45" sqref="B4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7" width="14.875" style="2" customWidth="1"/>
    <col min="8" max="8" width="12.875" style="123" bestFit="1" customWidth="1"/>
    <col min="9" max="9" width="12.75" style="123" bestFit="1" customWidth="1"/>
    <col min="10" max="10" width="10.75" style="123" customWidth="1"/>
    <col min="11" max="12" width="10.875" style="123"/>
    <col min="13" max="13" width="12.875" style="2" bestFit="1" customWidth="1"/>
    <col min="14" max="16384" width="10.875" style="2"/>
  </cols>
  <sheetData>
    <row r="1" spans="1:12" ht="15.75" x14ac:dyDescent="0.25">
      <c r="A1" s="9" t="s">
        <v>9</v>
      </c>
    </row>
    <row r="2" spans="1:12" ht="15.75" x14ac:dyDescent="0.25">
      <c r="A2" s="9"/>
    </row>
    <row r="3" spans="1:12" ht="18.75" thickBot="1" x14ac:dyDescent="0.3">
      <c r="B3" s="14" t="s">
        <v>55</v>
      </c>
    </row>
    <row r="4" spans="1:12" s="5" customFormat="1" ht="16.5" thickTop="1" thickBot="1" x14ac:dyDescent="0.25">
      <c r="A4" s="11"/>
      <c r="B4" s="225" t="s">
        <v>150</v>
      </c>
      <c r="C4" s="227" t="s">
        <v>43</v>
      </c>
      <c r="D4" s="228"/>
      <c r="E4" s="228"/>
      <c r="F4" s="228"/>
      <c r="G4" s="228"/>
      <c r="H4" s="172"/>
      <c r="I4" s="172"/>
      <c r="J4" s="172"/>
      <c r="K4" s="172"/>
      <c r="L4" s="172"/>
    </row>
    <row r="5" spans="1:12" s="5" customFormat="1" ht="16.5" thickTop="1" thickBot="1" x14ac:dyDescent="0.25">
      <c r="A5" s="11"/>
      <c r="B5" s="226"/>
      <c r="C5" s="126">
        <v>43100</v>
      </c>
      <c r="D5" s="126">
        <v>43008</v>
      </c>
      <c r="E5" s="126">
        <v>42916</v>
      </c>
      <c r="F5" s="126">
        <v>42825</v>
      </c>
      <c r="G5" s="126">
        <v>42735</v>
      </c>
      <c r="H5" s="172"/>
      <c r="I5" s="172"/>
      <c r="J5" s="172"/>
      <c r="K5" s="172"/>
      <c r="L5" s="172"/>
    </row>
    <row r="6" spans="1:12" s="5" customFormat="1" ht="16.5" thickTop="1" thickBot="1" x14ac:dyDescent="0.25">
      <c r="A6" s="10"/>
      <c r="B6" s="32" t="s">
        <v>0</v>
      </c>
      <c r="C6" s="42">
        <f>SUM(C7:C14)-C10</f>
        <v>2392340</v>
      </c>
      <c r="D6" s="42">
        <f>SUM(D7:D14)-D10</f>
        <v>2404699</v>
      </c>
      <c r="E6" s="42">
        <f>SUM(E7:E14)-E10</f>
        <v>2425107</v>
      </c>
      <c r="F6" s="42">
        <f>SUM(F7:F14)-F10</f>
        <v>2437633</v>
      </c>
      <c r="G6" s="42">
        <f>SUM(G7:G14)-G10</f>
        <v>2193359</v>
      </c>
      <c r="H6" s="172"/>
      <c r="I6" s="190"/>
      <c r="J6" s="190"/>
      <c r="K6" s="171"/>
      <c r="L6" s="172"/>
    </row>
    <row r="7" spans="1:12" s="5" customFormat="1" ht="16.5" thickTop="1" thickBot="1" x14ac:dyDescent="0.25">
      <c r="A7" s="11"/>
      <c r="B7" s="12" t="s">
        <v>1</v>
      </c>
      <c r="C7" s="73">
        <v>2251515</v>
      </c>
      <c r="D7" s="73">
        <v>2237198</v>
      </c>
      <c r="E7" s="73">
        <v>2261011</v>
      </c>
      <c r="F7" s="73">
        <v>2276362</v>
      </c>
      <c r="G7" s="73">
        <v>2037338</v>
      </c>
      <c r="H7" s="172"/>
      <c r="I7" s="190"/>
      <c r="J7" s="173"/>
      <c r="K7" s="171"/>
      <c r="L7" s="172"/>
    </row>
    <row r="8" spans="1:12" s="5" customFormat="1" ht="16.5" thickTop="1" thickBot="1" x14ac:dyDescent="0.25">
      <c r="A8" s="11"/>
      <c r="B8" s="12" t="s">
        <v>47</v>
      </c>
      <c r="C8" s="73">
        <v>5088</v>
      </c>
      <c r="D8" s="73">
        <v>8765</v>
      </c>
      <c r="E8" s="73">
        <v>8856</v>
      </c>
      <c r="F8" s="73">
        <v>8937</v>
      </c>
      <c r="G8" s="73">
        <v>8720</v>
      </c>
      <c r="H8" s="172"/>
      <c r="I8" s="191"/>
      <c r="J8" s="173"/>
      <c r="K8" s="173"/>
      <c r="L8" s="172"/>
    </row>
    <row r="9" spans="1:12" s="5" customFormat="1" ht="16.5" thickTop="1" thickBot="1" x14ac:dyDescent="0.25">
      <c r="A9" s="11"/>
      <c r="B9" s="12" t="s">
        <v>44</v>
      </c>
      <c r="C9" s="73">
        <v>111568</v>
      </c>
      <c r="D9" s="73">
        <v>111860</v>
      </c>
      <c r="E9" s="73">
        <v>112102</v>
      </c>
      <c r="F9" s="73">
        <v>112194</v>
      </c>
      <c r="G9" s="73">
        <v>112692</v>
      </c>
      <c r="H9" s="172"/>
      <c r="I9" s="190"/>
      <c r="J9" s="173"/>
      <c r="K9" s="173"/>
      <c r="L9" s="172"/>
    </row>
    <row r="10" spans="1:12" s="5" customFormat="1" ht="16.5" thickTop="1" thickBot="1" x14ac:dyDescent="0.25">
      <c r="A10" s="11"/>
      <c r="B10" s="12" t="s">
        <v>45</v>
      </c>
      <c r="C10" s="73">
        <v>107252</v>
      </c>
      <c r="D10" s="73">
        <v>107252</v>
      </c>
      <c r="E10" s="73">
        <v>107252</v>
      </c>
      <c r="F10" s="73">
        <v>107252</v>
      </c>
      <c r="G10" s="73">
        <v>107252</v>
      </c>
      <c r="H10" s="172"/>
      <c r="I10" s="191"/>
      <c r="J10" s="173"/>
      <c r="K10" s="173"/>
      <c r="L10" s="172"/>
    </row>
    <row r="11" spans="1:12" s="5" customFormat="1" ht="16.5" hidden="1" thickTop="1" thickBot="1" x14ac:dyDescent="0.25">
      <c r="A11" s="11"/>
      <c r="B11" s="12" t="s">
        <v>136</v>
      </c>
      <c r="C11" s="73">
        <v>0</v>
      </c>
      <c r="D11" s="73">
        <v>0</v>
      </c>
      <c r="E11" s="99">
        <v>0</v>
      </c>
      <c r="F11" s="73">
        <v>0</v>
      </c>
      <c r="G11" s="73">
        <v>0</v>
      </c>
      <c r="H11" s="172"/>
      <c r="I11" s="191"/>
      <c r="J11" s="173"/>
      <c r="K11" s="173"/>
      <c r="L11" s="172"/>
    </row>
    <row r="12" spans="1:12" s="5" customFormat="1" ht="16.5" thickTop="1" thickBot="1" x14ac:dyDescent="0.25">
      <c r="A12" s="10"/>
      <c r="B12" s="12" t="s">
        <v>46</v>
      </c>
      <c r="C12" s="73">
        <v>6944</v>
      </c>
      <c r="D12" s="73">
        <v>28728</v>
      </c>
      <c r="E12" s="99">
        <v>24025</v>
      </c>
      <c r="F12" s="73">
        <v>19649</v>
      </c>
      <c r="G12" s="73">
        <v>15510</v>
      </c>
      <c r="H12" s="172"/>
      <c r="I12" s="191"/>
      <c r="J12" s="173"/>
      <c r="K12" s="173"/>
      <c r="L12" s="172"/>
    </row>
    <row r="13" spans="1:12" s="5" customFormat="1" ht="16.5" thickTop="1" thickBot="1" x14ac:dyDescent="0.25">
      <c r="A13" s="11"/>
      <c r="B13" s="12" t="s">
        <v>10</v>
      </c>
      <c r="C13" s="73">
        <v>15912</v>
      </c>
      <c r="D13" s="73">
        <v>16805</v>
      </c>
      <c r="E13" s="99">
        <v>18292</v>
      </c>
      <c r="F13" s="73">
        <v>19642</v>
      </c>
      <c r="G13" s="73">
        <v>18206</v>
      </c>
      <c r="H13" s="172"/>
      <c r="I13" s="191"/>
      <c r="J13" s="173"/>
      <c r="K13" s="173"/>
      <c r="L13" s="172"/>
    </row>
    <row r="14" spans="1:12" s="5" customFormat="1" ht="16.5" thickTop="1" thickBot="1" x14ac:dyDescent="0.25">
      <c r="A14" s="11"/>
      <c r="B14" s="12" t="s">
        <v>189</v>
      </c>
      <c r="C14" s="73">
        <v>1313</v>
      </c>
      <c r="D14" s="73">
        <v>1343</v>
      </c>
      <c r="E14" s="73">
        <v>821</v>
      </c>
      <c r="F14" s="73">
        <v>849</v>
      </c>
      <c r="G14" s="73">
        <v>893</v>
      </c>
      <c r="H14" s="172"/>
      <c r="I14" s="191"/>
      <c r="J14" s="173"/>
      <c r="K14" s="173"/>
      <c r="L14" s="172"/>
    </row>
    <row r="15" spans="1:12" s="5" customFormat="1" ht="16.5" thickTop="1" thickBot="1" x14ac:dyDescent="0.25">
      <c r="A15" s="11"/>
      <c r="B15" s="36" t="s">
        <v>2</v>
      </c>
      <c r="C15" s="42">
        <f>SUM(C16:C22)</f>
        <v>325869</v>
      </c>
      <c r="D15" s="42">
        <f>SUM(D16:D22)</f>
        <v>387511</v>
      </c>
      <c r="E15" s="42">
        <f>SUM(E16:E22)</f>
        <v>362429</v>
      </c>
      <c r="F15" s="42">
        <f>SUM(F16:F22)</f>
        <v>371747</v>
      </c>
      <c r="G15" s="42">
        <f>SUM(G16:G22)</f>
        <v>643145</v>
      </c>
      <c r="H15" s="172"/>
      <c r="I15" s="190"/>
      <c r="J15" s="190"/>
      <c r="K15" s="171"/>
      <c r="L15" s="172"/>
    </row>
    <row r="16" spans="1:12" s="5" customFormat="1" ht="16.5" thickTop="1" thickBot="1" x14ac:dyDescent="0.25">
      <c r="A16" s="11"/>
      <c r="B16" s="12" t="s">
        <v>3</v>
      </c>
      <c r="C16" s="73">
        <v>6785</v>
      </c>
      <c r="D16" s="73">
        <v>6457</v>
      </c>
      <c r="E16" s="73">
        <v>6642</v>
      </c>
      <c r="F16" s="73">
        <v>6352</v>
      </c>
      <c r="G16" s="73">
        <v>7167</v>
      </c>
      <c r="H16" s="172"/>
      <c r="I16" s="191"/>
      <c r="J16" s="173"/>
      <c r="K16" s="173"/>
      <c r="L16" s="172"/>
    </row>
    <row r="17" spans="1:14" s="5" customFormat="1" ht="16.5" thickTop="1" thickBot="1" x14ac:dyDescent="0.25">
      <c r="A17" s="11"/>
      <c r="B17" s="200" t="s">
        <v>48</v>
      </c>
      <c r="C17" s="73">
        <v>68579</v>
      </c>
      <c r="D17" s="73">
        <v>92885</v>
      </c>
      <c r="E17" s="177">
        <v>76174</v>
      </c>
      <c r="F17" s="73">
        <v>51732</v>
      </c>
      <c r="G17" s="73">
        <v>58953</v>
      </c>
      <c r="H17" s="172"/>
      <c r="I17" s="191"/>
      <c r="J17" s="173"/>
      <c r="K17" s="171"/>
      <c r="L17" s="172"/>
    </row>
    <row r="18" spans="1:14" s="5" customFormat="1" ht="16.5" thickTop="1" thickBot="1" x14ac:dyDescent="0.25">
      <c r="A18" s="11"/>
      <c r="B18" s="12" t="s">
        <v>49</v>
      </c>
      <c r="C18" s="73">
        <v>541</v>
      </c>
      <c r="D18" s="73">
        <v>0</v>
      </c>
      <c r="E18" s="73">
        <v>1660</v>
      </c>
      <c r="F18" s="73">
        <v>4482</v>
      </c>
      <c r="G18" s="73">
        <v>3079</v>
      </c>
      <c r="H18" s="172"/>
      <c r="I18" s="191"/>
      <c r="J18" s="173"/>
      <c r="K18" s="173"/>
      <c r="L18" s="172"/>
    </row>
    <row r="19" spans="1:14" s="5" customFormat="1" ht="16.5" thickTop="1" thickBot="1" x14ac:dyDescent="0.25">
      <c r="A19" s="11"/>
      <c r="B19" s="12" t="s">
        <v>50</v>
      </c>
      <c r="C19" s="73">
        <v>35120</v>
      </c>
      <c r="D19" s="73">
        <v>46468</v>
      </c>
      <c r="E19" s="73">
        <v>35334</v>
      </c>
      <c r="F19" s="73">
        <v>60682</v>
      </c>
      <c r="G19" s="73">
        <v>33152</v>
      </c>
      <c r="H19" s="172"/>
      <c r="I19" s="191"/>
      <c r="J19" s="173"/>
      <c r="K19" s="173"/>
      <c r="L19" s="172"/>
    </row>
    <row r="20" spans="1:14" s="5" customFormat="1" ht="16.5" hidden="1" thickTop="1" thickBot="1" x14ac:dyDescent="0.25">
      <c r="A20" s="11"/>
      <c r="B20" s="12" t="s">
        <v>51</v>
      </c>
      <c r="C20" s="73"/>
      <c r="D20" s="73"/>
      <c r="E20" s="73">
        <v>0</v>
      </c>
      <c r="F20" s="73"/>
      <c r="G20" s="73">
        <v>0</v>
      </c>
      <c r="H20" s="172"/>
      <c r="I20" s="191"/>
      <c r="J20" s="173"/>
      <c r="K20" s="173"/>
      <c r="L20" s="172"/>
    </row>
    <row r="21" spans="1:14" s="5" customFormat="1" ht="16.5" hidden="1" thickTop="1" thickBot="1" x14ac:dyDescent="0.25">
      <c r="A21" s="11"/>
      <c r="B21" s="12" t="s">
        <v>190</v>
      </c>
      <c r="C21" s="73"/>
      <c r="D21" s="73"/>
      <c r="E21" s="73">
        <v>0</v>
      </c>
      <c r="F21" s="73"/>
      <c r="G21" s="73">
        <v>0</v>
      </c>
      <c r="H21" s="172"/>
      <c r="I21" s="191"/>
      <c r="J21" s="173"/>
      <c r="K21" s="173"/>
      <c r="L21" s="172"/>
    </row>
    <row r="22" spans="1:14" s="5" customFormat="1" ht="16.5" thickTop="1" thickBot="1" x14ac:dyDescent="0.25">
      <c r="A22" s="11"/>
      <c r="B22" s="12" t="s">
        <v>52</v>
      </c>
      <c r="C22" s="73">
        <v>214844</v>
      </c>
      <c r="D22" s="73">
        <v>241701</v>
      </c>
      <c r="E22" s="73">
        <v>242619</v>
      </c>
      <c r="F22" s="73">
        <v>248499</v>
      </c>
      <c r="G22" s="73">
        <v>540794</v>
      </c>
      <c r="H22" s="172"/>
      <c r="I22" s="190"/>
      <c r="J22" s="190"/>
      <c r="K22" s="171"/>
      <c r="L22" s="170"/>
    </row>
    <row r="23" spans="1:14" s="5" customFormat="1" ht="16.5" thickTop="1" thickBot="1" x14ac:dyDescent="0.25">
      <c r="A23" s="11"/>
      <c r="B23" s="36" t="s">
        <v>53</v>
      </c>
      <c r="C23" s="42">
        <v>201093</v>
      </c>
      <c r="D23" s="42">
        <v>191522</v>
      </c>
      <c r="E23" s="42">
        <v>189525</v>
      </c>
      <c r="F23" s="42">
        <v>1193</v>
      </c>
      <c r="G23" s="42">
        <v>23631</v>
      </c>
      <c r="H23" s="172"/>
      <c r="I23" s="190"/>
      <c r="J23" s="190"/>
      <c r="K23" s="171"/>
      <c r="L23" s="172"/>
      <c r="N23" s="124"/>
    </row>
    <row r="24" spans="1:14" s="5" customFormat="1" ht="16.5" thickTop="1" thickBot="1" x14ac:dyDescent="0.25">
      <c r="A24" s="11"/>
      <c r="B24" s="36" t="s">
        <v>54</v>
      </c>
      <c r="C24" s="42">
        <f>C6+C15+C23</f>
        <v>2919302</v>
      </c>
      <c r="D24" s="42">
        <f>D6+D15+D23</f>
        <v>2983732</v>
      </c>
      <c r="E24" s="42">
        <f>E6+E15+E23</f>
        <v>2977061</v>
      </c>
      <c r="F24" s="42">
        <f>F6+F15+F23</f>
        <v>2810573</v>
      </c>
      <c r="G24" s="42">
        <f>G6+G15+G23</f>
        <v>2860135</v>
      </c>
      <c r="H24" s="172"/>
      <c r="I24" s="191"/>
      <c r="J24" s="173"/>
      <c r="K24" s="171"/>
      <c r="L24" s="172"/>
    </row>
    <row r="25" spans="1:14" s="5" customFormat="1" ht="16.5" thickTop="1" thickBot="1" x14ac:dyDescent="0.25">
      <c r="A25" s="11"/>
      <c r="B25" s="75"/>
      <c r="C25" s="76"/>
      <c r="D25" s="76"/>
      <c r="E25" s="76"/>
      <c r="F25" s="77"/>
      <c r="G25" s="76"/>
      <c r="H25" s="172"/>
      <c r="I25" s="173"/>
      <c r="J25" s="172"/>
      <c r="K25" s="172"/>
      <c r="L25" s="172"/>
    </row>
    <row r="26" spans="1:14" s="5" customFormat="1" ht="16.5" thickTop="1" thickBot="1" x14ac:dyDescent="0.25">
      <c r="A26" s="11"/>
      <c r="B26" s="225" t="s">
        <v>151</v>
      </c>
      <c r="C26" s="227" t="s">
        <v>43</v>
      </c>
      <c r="D26" s="228"/>
      <c r="E26" s="228"/>
      <c r="F26" s="228"/>
      <c r="G26" s="228"/>
      <c r="H26" s="172"/>
      <c r="I26" s="173"/>
      <c r="J26" s="172"/>
      <c r="K26" s="172"/>
      <c r="L26" s="172"/>
    </row>
    <row r="27" spans="1:14" s="5" customFormat="1" ht="16.5" thickTop="1" thickBot="1" x14ac:dyDescent="0.25">
      <c r="A27" s="11"/>
      <c r="B27" s="226"/>
      <c r="C27" s="126">
        <f t="shared" ref="C27:G27" si="0">C5</f>
        <v>43100</v>
      </c>
      <c r="D27" s="126">
        <f t="shared" ref="D27" si="1">D5</f>
        <v>43008</v>
      </c>
      <c r="E27" s="126">
        <f t="shared" si="0"/>
        <v>42916</v>
      </c>
      <c r="F27" s="126">
        <f t="shared" si="0"/>
        <v>42825</v>
      </c>
      <c r="G27" s="126">
        <f t="shared" si="0"/>
        <v>42735</v>
      </c>
      <c r="H27" s="172"/>
      <c r="I27" s="173"/>
      <c r="J27" s="172"/>
      <c r="K27" s="172"/>
      <c r="L27" s="172"/>
    </row>
    <row r="28" spans="1:14" s="5" customFormat="1" ht="16.5" thickTop="1" thickBot="1" x14ac:dyDescent="0.25">
      <c r="A28" s="11"/>
      <c r="B28" s="32" t="s">
        <v>56</v>
      </c>
      <c r="C28" s="42">
        <f>+C29+C34</f>
        <v>2080877</v>
      </c>
      <c r="D28" s="42">
        <f>+D29+D34</f>
        <v>2054864</v>
      </c>
      <c r="E28" s="42">
        <f>+E29+E34</f>
        <v>1938470</v>
      </c>
      <c r="F28" s="42">
        <f>+F29+F34</f>
        <v>1914181</v>
      </c>
      <c r="G28" s="42">
        <f>+G29+G34</f>
        <v>1950676</v>
      </c>
      <c r="H28" s="172"/>
      <c r="I28" s="171"/>
      <c r="J28" s="190"/>
      <c r="K28" s="171"/>
      <c r="L28" s="172"/>
    </row>
    <row r="29" spans="1:14" s="5" customFormat="1" ht="16.5" thickTop="1" thickBot="1" x14ac:dyDescent="0.25">
      <c r="A29" s="11"/>
      <c r="B29" s="36" t="s">
        <v>57</v>
      </c>
      <c r="C29" s="42">
        <f>SUM(C30:C33)</f>
        <v>2080676</v>
      </c>
      <c r="D29" s="42">
        <f>SUM(D30:D33)</f>
        <v>2054665</v>
      </c>
      <c r="E29" s="42">
        <f>SUM(E30:E33)</f>
        <v>1938298</v>
      </c>
      <c r="F29" s="42">
        <f>SUM(F30:F33)</f>
        <v>1914033</v>
      </c>
      <c r="G29" s="42">
        <f>SUM(G30:G33)</f>
        <v>1950514</v>
      </c>
      <c r="H29" s="172"/>
      <c r="I29" s="173"/>
      <c r="J29" s="173"/>
      <c r="K29" s="173"/>
      <c r="L29" s="172"/>
    </row>
    <row r="30" spans="1:14" s="5" customFormat="1" ht="16.5" thickTop="1" thickBot="1" x14ac:dyDescent="0.25">
      <c r="A30" s="11"/>
      <c r="B30" s="12" t="s">
        <v>58</v>
      </c>
      <c r="C30" s="78">
        <v>517754</v>
      </c>
      <c r="D30" s="78">
        <v>517754</v>
      </c>
      <c r="E30" s="78">
        <v>517754</v>
      </c>
      <c r="F30" s="78">
        <v>517754</v>
      </c>
      <c r="G30" s="78">
        <v>517754</v>
      </c>
      <c r="H30" s="172"/>
      <c r="I30" s="173"/>
      <c r="J30" s="173"/>
      <c r="K30" s="173"/>
      <c r="L30" s="172"/>
    </row>
    <row r="31" spans="1:14" s="5" customFormat="1" ht="16.5" thickTop="1" thickBot="1" x14ac:dyDescent="0.25">
      <c r="A31" s="11"/>
      <c r="B31" s="12" t="s">
        <v>59</v>
      </c>
      <c r="C31" s="73">
        <v>133272</v>
      </c>
      <c r="D31" s="73">
        <v>133226</v>
      </c>
      <c r="E31" s="78">
        <v>133228</v>
      </c>
      <c r="F31" s="78">
        <v>133171</v>
      </c>
      <c r="G31" s="78">
        <v>133238</v>
      </c>
      <c r="H31" s="172"/>
      <c r="I31" s="173"/>
      <c r="J31" s="173"/>
      <c r="K31" s="173"/>
      <c r="L31" s="172"/>
    </row>
    <row r="32" spans="1:14" s="5" customFormat="1" ht="16.5" thickTop="1" thickBot="1" x14ac:dyDescent="0.25">
      <c r="A32" s="10"/>
      <c r="B32" s="12" t="s">
        <v>60</v>
      </c>
      <c r="C32" s="73">
        <v>1440378</v>
      </c>
      <c r="D32" s="73">
        <v>1396510</v>
      </c>
      <c r="E32" s="78">
        <v>1290622</v>
      </c>
      <c r="F32" s="78">
        <v>1270937</v>
      </c>
      <c r="G32" s="78">
        <v>1282113</v>
      </c>
      <c r="H32" s="172"/>
      <c r="I32" s="173"/>
      <c r="J32" s="173"/>
      <c r="K32" s="173"/>
      <c r="L32" s="172"/>
    </row>
    <row r="33" spans="1:14" s="5" customFormat="1" ht="16.5" thickTop="1" thickBot="1" x14ac:dyDescent="0.25">
      <c r="A33" s="11"/>
      <c r="B33" s="12" t="s">
        <v>61</v>
      </c>
      <c r="C33" s="73">
        <v>-10728</v>
      </c>
      <c r="D33" s="73">
        <v>7175</v>
      </c>
      <c r="E33" s="78">
        <v>-3306</v>
      </c>
      <c r="F33" s="78">
        <v>-7829</v>
      </c>
      <c r="G33" s="78">
        <v>17409</v>
      </c>
      <c r="H33" s="172"/>
      <c r="I33" s="173"/>
      <c r="J33" s="173"/>
      <c r="K33" s="173"/>
      <c r="L33" s="172"/>
    </row>
    <row r="34" spans="1:14" s="5" customFormat="1" ht="16.5" thickTop="1" thickBot="1" x14ac:dyDescent="0.25">
      <c r="A34" s="11"/>
      <c r="B34" s="36" t="s">
        <v>62</v>
      </c>
      <c r="C34" s="42">
        <v>201</v>
      </c>
      <c r="D34" s="42">
        <v>199</v>
      </c>
      <c r="E34" s="42">
        <v>172</v>
      </c>
      <c r="F34" s="42">
        <v>148</v>
      </c>
      <c r="G34" s="42">
        <v>162</v>
      </c>
      <c r="H34" s="172"/>
      <c r="I34" s="173"/>
      <c r="J34" s="173"/>
      <c r="K34" s="173"/>
      <c r="L34" s="172"/>
    </row>
    <row r="35" spans="1:14" s="5" customFormat="1" ht="16.5" thickTop="1" thickBot="1" x14ac:dyDescent="0.25">
      <c r="A35" s="11"/>
      <c r="B35" s="36" t="s">
        <v>4</v>
      </c>
      <c r="C35" s="42">
        <f>SUM(C36:C42)</f>
        <v>548571</v>
      </c>
      <c r="D35" s="42">
        <f>SUM(D36:D42)</f>
        <v>619722</v>
      </c>
      <c r="E35" s="42">
        <f>SUM(E36:E42)</f>
        <v>619053</v>
      </c>
      <c r="F35" s="42">
        <f>SUM(F36:F42)</f>
        <v>624261</v>
      </c>
      <c r="G35" s="42">
        <f>SUM(G36:G42)</f>
        <v>624954</v>
      </c>
      <c r="H35" s="172"/>
      <c r="I35" s="171"/>
      <c r="J35" s="190"/>
      <c r="K35" s="171"/>
      <c r="L35" s="172"/>
    </row>
    <row r="36" spans="1:14" s="5" customFormat="1" ht="16.5" thickTop="1" thickBot="1" x14ac:dyDescent="0.25">
      <c r="A36" s="11"/>
      <c r="B36" s="12" t="s">
        <v>22</v>
      </c>
      <c r="C36" s="73">
        <v>0</v>
      </c>
      <c r="D36" s="73">
        <v>70388</v>
      </c>
      <c r="E36" s="78">
        <v>70266</v>
      </c>
      <c r="F36" s="78">
        <v>87778</v>
      </c>
      <c r="G36" s="78">
        <v>87656</v>
      </c>
      <c r="H36" s="172"/>
      <c r="I36" s="171"/>
      <c r="J36" s="173"/>
      <c r="K36" s="173"/>
      <c r="L36" s="172"/>
    </row>
    <row r="37" spans="1:14" s="5" customFormat="1" ht="16.5" thickTop="1" thickBot="1" x14ac:dyDescent="0.25">
      <c r="A37" s="11"/>
      <c r="B37" s="12" t="s">
        <v>152</v>
      </c>
      <c r="C37" s="73">
        <v>501778</v>
      </c>
      <c r="D37" s="73">
        <v>502319</v>
      </c>
      <c r="E37" s="101">
        <v>501515</v>
      </c>
      <c r="F37" s="78">
        <v>502069</v>
      </c>
      <c r="G37" s="78">
        <v>501372</v>
      </c>
      <c r="H37" s="172"/>
      <c r="I37" s="171"/>
      <c r="J37" s="173"/>
      <c r="K37" s="173"/>
      <c r="L37" s="172"/>
    </row>
    <row r="38" spans="1:14" s="5" customFormat="1" ht="16.5" thickTop="1" thickBot="1" x14ac:dyDescent="0.25">
      <c r="A38" s="11"/>
      <c r="B38" s="12" t="s">
        <v>5</v>
      </c>
      <c r="C38" s="73">
        <v>3969</v>
      </c>
      <c r="D38" s="73">
        <v>4899</v>
      </c>
      <c r="E38" s="101">
        <v>4820</v>
      </c>
      <c r="F38" s="78">
        <v>703</v>
      </c>
      <c r="G38" s="78">
        <v>282</v>
      </c>
      <c r="H38" s="172"/>
      <c r="I38" s="173"/>
      <c r="J38" s="173"/>
      <c r="K38" s="173"/>
      <c r="L38" s="172"/>
    </row>
    <row r="39" spans="1:14" ht="16.5" thickTop="1" thickBot="1" x14ac:dyDescent="0.25">
      <c r="B39" s="12" t="s">
        <v>63</v>
      </c>
      <c r="C39" s="73">
        <v>12202</v>
      </c>
      <c r="D39" s="73">
        <v>12277</v>
      </c>
      <c r="E39" s="101">
        <v>12351</v>
      </c>
      <c r="F39" s="78">
        <v>3926</v>
      </c>
      <c r="G39" s="78">
        <v>4001</v>
      </c>
      <c r="H39" s="172"/>
      <c r="I39" s="173"/>
      <c r="J39" s="173"/>
      <c r="K39" s="173"/>
    </row>
    <row r="40" spans="1:14" ht="16.5" thickTop="1" thickBot="1" x14ac:dyDescent="0.25">
      <c r="B40" s="12" t="s">
        <v>64</v>
      </c>
      <c r="C40" s="73">
        <v>5777</v>
      </c>
      <c r="D40" s="73">
        <v>5187</v>
      </c>
      <c r="E40" s="101">
        <v>5045</v>
      </c>
      <c r="F40" s="78">
        <v>4970</v>
      </c>
      <c r="G40" s="78">
        <v>5114</v>
      </c>
      <c r="H40" s="172"/>
      <c r="I40" s="173"/>
      <c r="J40" s="173"/>
      <c r="K40" s="173"/>
    </row>
    <row r="41" spans="1:14" ht="16.5" thickTop="1" thickBot="1" x14ac:dyDescent="0.25">
      <c r="B41" s="12" t="s">
        <v>12</v>
      </c>
      <c r="C41" s="73">
        <v>19180</v>
      </c>
      <c r="D41" s="73">
        <v>17899</v>
      </c>
      <c r="E41" s="101">
        <v>18363</v>
      </c>
      <c r="F41" s="78">
        <v>18335</v>
      </c>
      <c r="G41" s="78">
        <v>19765</v>
      </c>
      <c r="H41" s="172"/>
      <c r="I41" s="173"/>
      <c r="J41" s="173"/>
      <c r="K41" s="173"/>
    </row>
    <row r="42" spans="1:14" ht="16.5" thickTop="1" thickBot="1" x14ac:dyDescent="0.25">
      <c r="B42" s="12" t="s">
        <v>11</v>
      </c>
      <c r="C42" s="73">
        <v>5665</v>
      </c>
      <c r="D42" s="73">
        <v>6753</v>
      </c>
      <c r="E42" s="101">
        <v>6693</v>
      </c>
      <c r="F42" s="43">
        <v>6480</v>
      </c>
      <c r="G42" s="43">
        <v>6764</v>
      </c>
      <c r="H42" s="172"/>
      <c r="I42" s="173"/>
      <c r="J42" s="173"/>
      <c r="K42" s="173"/>
    </row>
    <row r="43" spans="1:14" ht="16.5" thickTop="1" thickBot="1" x14ac:dyDescent="0.25">
      <c r="B43" s="36" t="s">
        <v>6</v>
      </c>
      <c r="C43" s="42">
        <f>SUM(C44:C52)</f>
        <v>289854</v>
      </c>
      <c r="D43" s="42">
        <f>SUM(D44:D52)</f>
        <v>309146</v>
      </c>
      <c r="E43" s="42">
        <f>SUM(E44:E52)</f>
        <v>419538</v>
      </c>
      <c r="F43" s="42">
        <f>SUM(F44:F52)</f>
        <v>272131</v>
      </c>
      <c r="G43" s="42">
        <f>SUM(G44:G52)</f>
        <v>284505</v>
      </c>
      <c r="H43" s="172"/>
      <c r="I43" s="171"/>
      <c r="J43" s="190"/>
      <c r="K43" s="171"/>
    </row>
    <row r="44" spans="1:14" ht="16.5" thickTop="1" thickBot="1" x14ac:dyDescent="0.25">
      <c r="B44" s="12" t="s">
        <v>65</v>
      </c>
      <c r="C44" s="73">
        <v>40873</v>
      </c>
      <c r="D44" s="73">
        <v>57070</v>
      </c>
      <c r="E44" s="101">
        <v>89559</v>
      </c>
      <c r="F44" s="78">
        <v>35289</v>
      </c>
      <c r="G44" s="78">
        <v>35289</v>
      </c>
      <c r="H44" s="172"/>
      <c r="J44" s="173"/>
      <c r="K44" s="173"/>
      <c r="N44" s="173"/>
    </row>
    <row r="45" spans="1:14" ht="16.5" thickTop="1" thickBot="1" x14ac:dyDescent="0.25">
      <c r="B45" s="12" t="s">
        <v>156</v>
      </c>
      <c r="C45" s="73">
        <v>74</v>
      </c>
      <c r="D45" s="73">
        <v>131</v>
      </c>
      <c r="E45" s="101">
        <v>129</v>
      </c>
      <c r="F45" s="78">
        <v>199</v>
      </c>
      <c r="G45" s="78">
        <v>118</v>
      </c>
      <c r="H45" s="172"/>
      <c r="J45" s="173"/>
      <c r="K45" s="173"/>
      <c r="N45" s="173"/>
    </row>
    <row r="46" spans="1:14" ht="16.5" thickTop="1" thickBot="1" x14ac:dyDescent="0.25">
      <c r="B46" s="12" t="s">
        <v>66</v>
      </c>
      <c r="C46" s="73">
        <v>101471</v>
      </c>
      <c r="D46" s="73">
        <v>111468</v>
      </c>
      <c r="E46" s="101">
        <v>110293</v>
      </c>
      <c r="F46" s="78">
        <v>108617</v>
      </c>
      <c r="G46" s="78">
        <v>117429</v>
      </c>
      <c r="H46" s="172"/>
      <c r="I46" s="171"/>
      <c r="J46" s="173"/>
      <c r="K46" s="173"/>
      <c r="N46" s="173"/>
    </row>
    <row r="47" spans="1:14" ht="16.5" thickTop="1" thickBot="1" x14ac:dyDescent="0.25">
      <c r="B47" s="12" t="s">
        <v>67</v>
      </c>
      <c r="C47" s="73">
        <v>28358</v>
      </c>
      <c r="D47" s="73">
        <v>8437</v>
      </c>
      <c r="E47" s="101">
        <v>9302</v>
      </c>
      <c r="F47" s="78">
        <v>8738</v>
      </c>
      <c r="G47" s="78">
        <v>24945</v>
      </c>
      <c r="H47" s="172"/>
      <c r="J47" s="173"/>
      <c r="K47" s="173"/>
      <c r="N47" s="173"/>
    </row>
    <row r="48" spans="1:14" ht="16.5" thickTop="1" thickBot="1" x14ac:dyDescent="0.25">
      <c r="B48" s="12" t="s">
        <v>68</v>
      </c>
      <c r="C48" s="73">
        <v>1758</v>
      </c>
      <c r="D48" s="73">
        <v>9793</v>
      </c>
      <c r="E48" s="101">
        <v>6799</v>
      </c>
      <c r="F48" s="78">
        <v>1521</v>
      </c>
      <c r="G48" s="78">
        <v>3143</v>
      </c>
      <c r="H48" s="172"/>
      <c r="J48" s="173"/>
      <c r="K48" s="173"/>
      <c r="N48" s="173"/>
    </row>
    <row r="49" spans="2:14" ht="16.5" thickTop="1" thickBot="1" x14ac:dyDescent="0.25">
      <c r="B49" s="12" t="s">
        <v>63</v>
      </c>
      <c r="C49" s="73">
        <v>23623</v>
      </c>
      <c r="D49" s="73">
        <v>33858</v>
      </c>
      <c r="E49" s="101">
        <v>42054</v>
      </c>
      <c r="F49" s="78">
        <v>33845</v>
      </c>
      <c r="G49" s="78">
        <v>21466</v>
      </c>
      <c r="H49" s="172"/>
      <c r="J49" s="173"/>
      <c r="K49" s="173"/>
      <c r="N49" s="173"/>
    </row>
    <row r="50" spans="2:14" ht="16.5" thickTop="1" thickBot="1" x14ac:dyDescent="0.25">
      <c r="B50" s="12" t="s">
        <v>69</v>
      </c>
      <c r="C50" s="73">
        <v>88251</v>
      </c>
      <c r="D50" s="73">
        <v>84788</v>
      </c>
      <c r="E50" s="101">
        <v>157715</v>
      </c>
      <c r="F50" s="78">
        <v>80015</v>
      </c>
      <c r="G50" s="78">
        <v>77673</v>
      </c>
      <c r="H50" s="172"/>
      <c r="I50" s="171"/>
      <c r="J50" s="173"/>
      <c r="K50" s="173"/>
      <c r="N50" s="173"/>
    </row>
    <row r="51" spans="2:14" ht="16.5" thickTop="1" thickBot="1" x14ac:dyDescent="0.25">
      <c r="B51" s="12" t="s">
        <v>12</v>
      </c>
      <c r="C51" s="73">
        <v>3080</v>
      </c>
      <c r="D51" s="73">
        <v>2823</v>
      </c>
      <c r="E51" s="78">
        <v>2909</v>
      </c>
      <c r="F51" s="78">
        <v>2756</v>
      </c>
      <c r="G51" s="78">
        <v>2983</v>
      </c>
      <c r="H51" s="172"/>
      <c r="I51" s="173"/>
      <c r="J51" s="173"/>
      <c r="K51" s="173"/>
    </row>
    <row r="52" spans="2:14" ht="16.5" thickTop="1" thickBot="1" x14ac:dyDescent="0.25">
      <c r="B52" s="12" t="s">
        <v>11</v>
      </c>
      <c r="C52" s="73">
        <v>2366</v>
      </c>
      <c r="D52" s="73">
        <v>778</v>
      </c>
      <c r="E52" s="78">
        <v>778</v>
      </c>
      <c r="F52" s="43">
        <v>1151</v>
      </c>
      <c r="G52" s="43">
        <v>1459</v>
      </c>
      <c r="H52" s="172"/>
      <c r="I52" s="173"/>
      <c r="J52" s="173"/>
      <c r="K52" s="173"/>
    </row>
    <row r="53" spans="2:14" ht="16.5" hidden="1" thickTop="1" thickBot="1" x14ac:dyDescent="0.25">
      <c r="B53" s="80" t="s">
        <v>148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172"/>
      <c r="I53" s="173"/>
      <c r="J53" s="173"/>
      <c r="K53" s="173"/>
    </row>
    <row r="54" spans="2:14" ht="16.5" thickTop="1" thickBot="1" x14ac:dyDescent="0.25">
      <c r="B54" s="36" t="s">
        <v>70</v>
      </c>
      <c r="C54" s="42">
        <f>C28+C35+C43+C53</f>
        <v>2919302</v>
      </c>
      <c r="D54" s="42">
        <f>D28+D35+D43+D53</f>
        <v>2983732</v>
      </c>
      <c r="E54" s="42">
        <f>E28+E35+E43+E53</f>
        <v>2977061</v>
      </c>
      <c r="F54" s="42">
        <f>F28+F35+F43+F53</f>
        <v>2810573</v>
      </c>
      <c r="G54" s="42">
        <f>G28+G35+G43+G53</f>
        <v>2860135</v>
      </c>
      <c r="H54" s="172"/>
      <c r="I54" s="173"/>
      <c r="J54" s="173"/>
      <c r="K54" s="173"/>
    </row>
    <row r="55" spans="2:14" ht="15.75" thickTop="1" x14ac:dyDescent="0.2">
      <c r="B55" s="24"/>
      <c r="C55" s="133"/>
      <c r="D55" s="133"/>
      <c r="E55" s="133"/>
      <c r="F55" s="133"/>
      <c r="G55" s="133"/>
      <c r="I55" s="174"/>
    </row>
    <row r="56" spans="2:14" x14ac:dyDescent="0.2">
      <c r="F56" s="93"/>
      <c r="I56" s="174"/>
    </row>
    <row r="57" spans="2:14" x14ac:dyDescent="0.2">
      <c r="I57" s="174"/>
    </row>
    <row r="58" spans="2:14" x14ac:dyDescent="0.2">
      <c r="I58" s="174"/>
    </row>
    <row r="59" spans="2:14" x14ac:dyDescent="0.2">
      <c r="I59" s="174"/>
    </row>
    <row r="60" spans="2:14" x14ac:dyDescent="0.2">
      <c r="I60" s="174"/>
    </row>
  </sheetData>
  <mergeCells count="4">
    <mergeCell ref="B26:B27"/>
    <mergeCell ref="B4:B5"/>
    <mergeCell ref="C4:G4"/>
    <mergeCell ref="C26:G26"/>
  </mergeCells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57" orientation="portrait" horizontalDpi="4294967292" verticalDpi="4294967292" r:id="rId1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42"/>
  <sheetViews>
    <sheetView workbookViewId="0">
      <selection activeCell="C40" sqref="C40:G40"/>
    </sheetView>
  </sheetViews>
  <sheetFormatPr defaultColWidth="10.875" defaultRowHeight="15" outlineLevelRow="1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48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87</v>
      </c>
    </row>
    <row r="4" spans="1:19" ht="33.950000000000003" customHeight="1" thickTop="1" thickBot="1" x14ac:dyDescent="0.25">
      <c r="B4" s="234"/>
      <c r="C4" s="236" t="s">
        <v>57</v>
      </c>
      <c r="D4" s="237"/>
      <c r="E4" s="237"/>
      <c r="F4" s="238"/>
      <c r="G4" s="232" t="s">
        <v>62</v>
      </c>
      <c r="H4" s="232" t="s">
        <v>31</v>
      </c>
    </row>
    <row r="5" spans="1:19" ht="63" customHeight="1" thickTop="1" thickBot="1" x14ac:dyDescent="0.25">
      <c r="B5" s="235"/>
      <c r="C5" s="61" t="s">
        <v>58</v>
      </c>
      <c r="D5" s="61" t="s">
        <v>59</v>
      </c>
      <c r="E5" s="61" t="s">
        <v>92</v>
      </c>
      <c r="F5" s="61" t="s">
        <v>144</v>
      </c>
      <c r="G5" s="233"/>
      <c r="H5" s="233"/>
    </row>
    <row r="6" spans="1:19" ht="16.5" thickTop="1" thickBot="1" x14ac:dyDescent="0.25">
      <c r="B6" s="229" t="s">
        <v>191</v>
      </c>
      <c r="C6" s="230"/>
      <c r="D6" s="230"/>
      <c r="E6" s="230"/>
      <c r="F6" s="231"/>
      <c r="G6" s="62"/>
      <c r="H6" s="62"/>
    </row>
    <row r="7" spans="1:19" ht="16.5" thickTop="1" thickBot="1" x14ac:dyDescent="0.25">
      <c r="B7" s="36" t="s">
        <v>183</v>
      </c>
      <c r="C7" s="63">
        <v>517754</v>
      </c>
      <c r="D7" s="63">
        <v>132689</v>
      </c>
      <c r="E7" s="63">
        <v>1129899</v>
      </c>
      <c r="F7" s="63">
        <v>2813</v>
      </c>
      <c r="G7" s="63">
        <v>133</v>
      </c>
      <c r="H7" s="65">
        <f t="shared" ref="H7:H14" si="0">SUM(C7:G7)</f>
        <v>1783288</v>
      </c>
    </row>
    <row r="8" spans="1:19" ht="16.5" thickTop="1" thickBot="1" x14ac:dyDescent="0.25">
      <c r="B8" s="12" t="s">
        <v>88</v>
      </c>
      <c r="C8" s="58">
        <v>0</v>
      </c>
      <c r="D8" s="58">
        <v>0</v>
      </c>
      <c r="E8" s="66">
        <v>207125</v>
      </c>
      <c r="F8" s="66">
        <v>0</v>
      </c>
      <c r="G8" s="66">
        <v>22</v>
      </c>
      <c r="H8" s="67">
        <f t="shared" si="0"/>
        <v>207147</v>
      </c>
    </row>
    <row r="9" spans="1:19" ht="16.5" thickTop="1" thickBot="1" x14ac:dyDescent="0.25">
      <c r="B9" s="161" t="s">
        <v>89</v>
      </c>
      <c r="C9" s="58">
        <v>0</v>
      </c>
      <c r="D9" s="58">
        <v>549</v>
      </c>
      <c r="E9" s="66">
        <v>203</v>
      </c>
      <c r="F9" s="66">
        <v>14596</v>
      </c>
      <c r="G9" s="125">
        <v>7</v>
      </c>
      <c r="H9" s="67">
        <f t="shared" si="0"/>
        <v>15355</v>
      </c>
    </row>
    <row r="10" spans="1:19" ht="16.5" thickTop="1" thickBot="1" x14ac:dyDescent="0.25">
      <c r="B10" s="36" t="s">
        <v>218</v>
      </c>
      <c r="C10" s="55">
        <f>SUM(C8:C9)</f>
        <v>0</v>
      </c>
      <c r="D10" s="55">
        <f>SUM(D8:D9)</f>
        <v>549</v>
      </c>
      <c r="E10" s="55">
        <f>SUM(E8:E9)</f>
        <v>207328</v>
      </c>
      <c r="F10" s="55">
        <f>SUM(F8:F9)</f>
        <v>14596</v>
      </c>
      <c r="G10" s="55">
        <f>SUM(G8:G9)</f>
        <v>29</v>
      </c>
      <c r="H10" s="65">
        <f t="shared" si="0"/>
        <v>222502</v>
      </c>
    </row>
    <row r="11" spans="1:19" ht="16.5" thickTop="1" thickBot="1" x14ac:dyDescent="0.25">
      <c r="B11" s="138" t="s">
        <v>219</v>
      </c>
      <c r="C11" s="58">
        <v>0</v>
      </c>
      <c r="D11" s="58">
        <v>0</v>
      </c>
      <c r="E11" s="66">
        <v>17286</v>
      </c>
      <c r="F11" s="66">
        <v>0</v>
      </c>
      <c r="G11" s="66">
        <v>0</v>
      </c>
      <c r="H11" s="67">
        <f t="shared" ref="H11:H12" si="1">SUM(C11:G11)</f>
        <v>17286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139" t="s">
        <v>220</v>
      </c>
      <c r="C12" s="146">
        <v>0</v>
      </c>
      <c r="D12" s="146">
        <v>0</v>
      </c>
      <c r="E12" s="147">
        <v>-3284</v>
      </c>
      <c r="F12" s="147">
        <v>0</v>
      </c>
      <c r="G12" s="147">
        <v>0</v>
      </c>
      <c r="H12" s="67">
        <f t="shared" si="1"/>
        <v>-3284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6.5" thickTop="1" thickBot="1" x14ac:dyDescent="0.25">
      <c r="B13" s="68" t="s">
        <v>90</v>
      </c>
      <c r="C13" s="69">
        <v>0</v>
      </c>
      <c r="D13" s="69">
        <v>0</v>
      </c>
      <c r="E13" s="70">
        <v>-69116</v>
      </c>
      <c r="F13" s="70">
        <v>0</v>
      </c>
      <c r="G13" s="71">
        <v>0</v>
      </c>
      <c r="H13" s="67">
        <f t="shared" si="0"/>
        <v>-69116</v>
      </c>
    </row>
    <row r="14" spans="1:19" ht="16.5" thickTop="1" thickBot="1" x14ac:dyDescent="0.25">
      <c r="B14" s="36" t="s">
        <v>192</v>
      </c>
      <c r="C14" s="55">
        <f>C7+SUM(C10:C13)</f>
        <v>517754</v>
      </c>
      <c r="D14" s="55">
        <f>D7+SUM(D10:D13)</f>
        <v>133238</v>
      </c>
      <c r="E14" s="55">
        <f>E7+SUM(E10:E13)</f>
        <v>1282113</v>
      </c>
      <c r="F14" s="55">
        <f>F7+SUM(F10:F13)</f>
        <v>17409</v>
      </c>
      <c r="G14" s="55">
        <f>G7+SUM(G10:G13)</f>
        <v>162</v>
      </c>
      <c r="H14" s="65">
        <f t="shared" si="0"/>
        <v>1950676</v>
      </c>
      <c r="I14" s="149"/>
    </row>
    <row r="15" spans="1:19" ht="16.5" hidden="1" outlineLevel="1" thickTop="1" thickBot="1" x14ac:dyDescent="0.25">
      <c r="B15" s="229" t="s">
        <v>292</v>
      </c>
      <c r="C15" s="230"/>
      <c r="D15" s="230"/>
      <c r="E15" s="230"/>
      <c r="F15" s="231"/>
      <c r="G15" s="72"/>
      <c r="H15" s="72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hidden="1" outlineLevel="1" thickTop="1" thickBot="1" x14ac:dyDescent="0.25">
      <c r="B16" s="36" t="s">
        <v>193</v>
      </c>
      <c r="C16" s="55">
        <f>C14</f>
        <v>517754</v>
      </c>
      <c r="D16" s="55">
        <f>D14</f>
        <v>133238</v>
      </c>
      <c r="E16" s="55">
        <f>E14</f>
        <v>1282113</v>
      </c>
      <c r="F16" s="55">
        <f>F14</f>
        <v>17409</v>
      </c>
      <c r="G16" s="55">
        <f>G14</f>
        <v>162</v>
      </c>
      <c r="H16" s="65">
        <f t="shared" ref="H16:H19" si="2">SUM(C16:G16)</f>
        <v>1950676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hidden="1" outlineLevel="1" thickTop="1" thickBot="1" x14ac:dyDescent="0.25">
      <c r="B17" s="212" t="s">
        <v>293</v>
      </c>
      <c r="C17" s="58">
        <v>0</v>
      </c>
      <c r="D17" s="58">
        <v>0</v>
      </c>
      <c r="E17" s="66">
        <v>-11154</v>
      </c>
      <c r="F17" s="66">
        <v>0</v>
      </c>
      <c r="G17" s="66">
        <v>-7</v>
      </c>
      <c r="H17" s="67">
        <f t="shared" si="2"/>
        <v>-11161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hidden="1" outlineLevel="1" thickTop="1" thickBot="1" x14ac:dyDescent="0.25">
      <c r="B18" s="12" t="s">
        <v>89</v>
      </c>
      <c r="C18" s="58">
        <v>0</v>
      </c>
      <c r="D18" s="58">
        <v>-67</v>
      </c>
      <c r="E18" s="66">
        <v>-22</v>
      </c>
      <c r="F18" s="66">
        <v>-25238</v>
      </c>
      <c r="G18" s="66">
        <v>-7</v>
      </c>
      <c r="H18" s="67">
        <f t="shared" si="2"/>
        <v>-25334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hidden="1" outlineLevel="1" thickTop="1" thickBot="1" x14ac:dyDescent="0.25">
      <c r="B19" s="36" t="s">
        <v>91</v>
      </c>
      <c r="C19" s="55">
        <f>SUM(C17:C18)</f>
        <v>0</v>
      </c>
      <c r="D19" s="55">
        <f>SUM(D17:D18)</f>
        <v>-67</v>
      </c>
      <c r="E19" s="55">
        <f>SUM(E17:E18)</f>
        <v>-11176</v>
      </c>
      <c r="F19" s="55">
        <f>SUM(F17:F18)</f>
        <v>-25238</v>
      </c>
      <c r="G19" s="55">
        <f>SUM(G17:G18)</f>
        <v>-14</v>
      </c>
      <c r="H19" s="65">
        <f t="shared" si="2"/>
        <v>-36495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hidden="1" outlineLevel="1" thickTop="1" thickBot="1" x14ac:dyDescent="0.25">
      <c r="B20" s="36" t="s">
        <v>294</v>
      </c>
      <c r="C20" s="55">
        <f>C16+C19</f>
        <v>517754</v>
      </c>
      <c r="D20" s="55">
        <f>D16+D19</f>
        <v>133171</v>
      </c>
      <c r="E20" s="55">
        <f>E16+E19</f>
        <v>1270937</v>
      </c>
      <c r="F20" s="55">
        <f>F16+F19</f>
        <v>-7829</v>
      </c>
      <c r="G20" s="55">
        <f>G16+G19</f>
        <v>148</v>
      </c>
      <c r="H20" s="65">
        <f>SUM(C20:G20)</f>
        <v>1914181</v>
      </c>
      <c r="I20" s="149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hidden="1" outlineLevel="1" thickTop="1" thickBot="1" x14ac:dyDescent="0.25">
      <c r="B21" s="229" t="s">
        <v>295</v>
      </c>
      <c r="C21" s="230"/>
      <c r="D21" s="230"/>
      <c r="E21" s="230"/>
      <c r="F21" s="231"/>
      <c r="G21" s="72"/>
      <c r="H21" s="72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hidden="1" outlineLevel="1" thickTop="1" thickBot="1" x14ac:dyDescent="0.25">
      <c r="B22" s="36" t="s">
        <v>193</v>
      </c>
      <c r="C22" s="63">
        <f>C14</f>
        <v>517754</v>
      </c>
      <c r="D22" s="63">
        <f>D14</f>
        <v>133238</v>
      </c>
      <c r="E22" s="63">
        <f>E14</f>
        <v>1282113</v>
      </c>
      <c r="F22" s="63">
        <f>F14</f>
        <v>17409</v>
      </c>
      <c r="G22" s="63">
        <f>G14</f>
        <v>162</v>
      </c>
      <c r="H22" s="65">
        <f t="shared" ref="H22:H26" si="3">SUM(C22:G22)</f>
        <v>1950676</v>
      </c>
      <c r="I22" s="149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hidden="1" outlineLevel="1" thickTop="1" thickBot="1" x14ac:dyDescent="0.25">
      <c r="B23" s="212" t="s">
        <v>233</v>
      </c>
      <c r="C23" s="58">
        <v>0</v>
      </c>
      <c r="D23" s="58">
        <v>0</v>
      </c>
      <c r="E23" s="66">
        <v>82254</v>
      </c>
      <c r="F23" s="66">
        <v>0</v>
      </c>
      <c r="G23" s="66">
        <v>17</v>
      </c>
      <c r="H23" s="67">
        <f t="shared" si="3"/>
        <v>82271</v>
      </c>
      <c r="I23" s="149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hidden="1" outlineLevel="1" thickTop="1" thickBot="1" x14ac:dyDescent="0.25">
      <c r="B24" s="12" t="s">
        <v>89</v>
      </c>
      <c r="C24" s="58">
        <v>0</v>
      </c>
      <c r="D24" s="58">
        <v>-10</v>
      </c>
      <c r="E24" s="66">
        <v>-22</v>
      </c>
      <c r="F24" s="66">
        <v>-20715</v>
      </c>
      <c r="G24" s="125">
        <v>-7</v>
      </c>
      <c r="H24" s="67">
        <f t="shared" si="3"/>
        <v>-20754</v>
      </c>
      <c r="I24" s="149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hidden="1" outlineLevel="1" thickTop="1" thickBot="1" x14ac:dyDescent="0.25">
      <c r="B25" s="36" t="s">
        <v>91</v>
      </c>
      <c r="C25" s="55">
        <f>SUM(C23:C24)</f>
        <v>0</v>
      </c>
      <c r="D25" s="55">
        <f>SUM(D23:D24)</f>
        <v>-10</v>
      </c>
      <c r="E25" s="55">
        <f>SUM(E23:E24)</f>
        <v>82232</v>
      </c>
      <c r="F25" s="55">
        <f>SUM(F23:F24)</f>
        <v>-20715</v>
      </c>
      <c r="G25" s="55">
        <f>SUM(G23:G24)</f>
        <v>10</v>
      </c>
      <c r="H25" s="65">
        <f t="shared" ref="H25" si="4">SUM(C25:G25)</f>
        <v>61517</v>
      </c>
      <c r="I25" s="149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hidden="1" outlineLevel="1" thickTop="1" thickBot="1" x14ac:dyDescent="0.25">
      <c r="B26" s="68" t="s">
        <v>90</v>
      </c>
      <c r="C26" s="69">
        <v>0</v>
      </c>
      <c r="D26" s="69">
        <v>0</v>
      </c>
      <c r="E26" s="70">
        <v>-73723</v>
      </c>
      <c r="F26" s="70">
        <v>0</v>
      </c>
      <c r="G26" s="71">
        <v>0</v>
      </c>
      <c r="H26" s="67">
        <f t="shared" si="3"/>
        <v>-73723</v>
      </c>
      <c r="I26" s="149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hidden="1" outlineLevel="1" thickTop="1" thickBot="1" x14ac:dyDescent="0.25">
      <c r="B27" s="36" t="s">
        <v>296</v>
      </c>
      <c r="C27" s="55">
        <f>+C22+SUM(C25:C26)</f>
        <v>517754</v>
      </c>
      <c r="D27" s="55">
        <f>+D22+SUM(D25:D26)</f>
        <v>133228</v>
      </c>
      <c r="E27" s="55">
        <f>+E22+SUM(E25:E26)</f>
        <v>1290622</v>
      </c>
      <c r="F27" s="55">
        <f>+F22+SUM(F25:F26)</f>
        <v>-3306</v>
      </c>
      <c r="G27" s="55">
        <f>+G22+SUM(G25:G26)</f>
        <v>172</v>
      </c>
      <c r="H27" s="65">
        <f>SUM(C27:G27)</f>
        <v>1938470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hidden="1" outlineLevel="1" thickTop="1" thickBot="1" x14ac:dyDescent="0.25">
      <c r="B28" s="229" t="s">
        <v>266</v>
      </c>
      <c r="C28" s="230"/>
      <c r="D28" s="230"/>
      <c r="E28" s="230"/>
      <c r="F28" s="231"/>
      <c r="G28" s="72"/>
      <c r="H28" s="72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6.5" hidden="1" outlineLevel="1" thickTop="1" thickBot="1" x14ac:dyDescent="0.25">
      <c r="B29" s="36" t="s">
        <v>193</v>
      </c>
      <c r="C29" s="55">
        <f>C14</f>
        <v>517754</v>
      </c>
      <c r="D29" s="55">
        <f>D14</f>
        <v>133238</v>
      </c>
      <c r="E29" s="55">
        <f>E14</f>
        <v>1282113</v>
      </c>
      <c r="F29" s="55">
        <f>F14</f>
        <v>17409</v>
      </c>
      <c r="G29" s="55">
        <f>G14</f>
        <v>162</v>
      </c>
      <c r="H29" s="65">
        <f t="shared" ref="H29:H34" si="5">SUM(C29:G29)</f>
        <v>1950676</v>
      </c>
      <c r="I29" s="149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6.5" hidden="1" outlineLevel="1" thickTop="1" thickBot="1" x14ac:dyDescent="0.25">
      <c r="B30" s="138" t="s">
        <v>233</v>
      </c>
      <c r="C30" s="58">
        <v>0</v>
      </c>
      <c r="D30" s="58">
        <v>0</v>
      </c>
      <c r="E30" s="58">
        <v>188143</v>
      </c>
      <c r="F30" s="58">
        <v>0</v>
      </c>
      <c r="G30" s="58">
        <v>42</v>
      </c>
      <c r="H30" s="67">
        <f t="shared" si="5"/>
        <v>188185</v>
      </c>
      <c r="I30" s="149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16.5" hidden="1" outlineLevel="1" thickTop="1" thickBot="1" x14ac:dyDescent="0.25">
      <c r="B31" s="12" t="s">
        <v>89</v>
      </c>
      <c r="C31" s="58">
        <v>0</v>
      </c>
      <c r="D31" s="58">
        <v>-12</v>
      </c>
      <c r="E31" s="58">
        <v>-23</v>
      </c>
      <c r="F31" s="58">
        <v>-10234</v>
      </c>
      <c r="G31" s="58">
        <v>-5</v>
      </c>
      <c r="H31" s="67">
        <f t="shared" si="5"/>
        <v>-10274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6.5" hidden="1" outlineLevel="1" thickTop="1" thickBot="1" x14ac:dyDescent="0.25">
      <c r="B32" s="36" t="s">
        <v>91</v>
      </c>
      <c r="C32" s="55">
        <f>SUM(C30:C31)</f>
        <v>0</v>
      </c>
      <c r="D32" s="55">
        <f>SUM(D30:D31)</f>
        <v>-12</v>
      </c>
      <c r="E32" s="55">
        <f>SUM(E30:E31)</f>
        <v>188120</v>
      </c>
      <c r="F32" s="55">
        <f>SUM(F30:F31)</f>
        <v>-10234</v>
      </c>
      <c r="G32" s="55">
        <f>SUM(G30:G31)</f>
        <v>37</v>
      </c>
      <c r="H32" s="65">
        <f t="shared" si="5"/>
        <v>177911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2:19" ht="16.5" hidden="1" outlineLevel="1" thickTop="1" thickBot="1" x14ac:dyDescent="0.25">
      <c r="B33" s="68" t="s">
        <v>90</v>
      </c>
      <c r="C33" s="58">
        <v>0</v>
      </c>
      <c r="D33" s="58">
        <v>0</v>
      </c>
      <c r="E33" s="147">
        <v>-73723</v>
      </c>
      <c r="F33" s="58">
        <v>0</v>
      </c>
      <c r="G33" s="58">
        <v>0</v>
      </c>
      <c r="H33" s="67">
        <f t="shared" ref="H33" si="6">SUM(C33:G33)</f>
        <v>-73723</v>
      </c>
      <c r="I33" s="149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6.5" hidden="1" outlineLevel="1" thickTop="1" thickBot="1" x14ac:dyDescent="0.25">
      <c r="B34" s="36" t="s">
        <v>267</v>
      </c>
      <c r="C34" s="55">
        <f>C29+SUM(C32:C33)</f>
        <v>517754</v>
      </c>
      <c r="D34" s="55">
        <f>D29+SUM(D32:D33)</f>
        <v>133226</v>
      </c>
      <c r="E34" s="55">
        <f>E29+SUM(E32:E33)</f>
        <v>1396510</v>
      </c>
      <c r="F34" s="55">
        <f>F29+SUM(F32:F33)</f>
        <v>7175</v>
      </c>
      <c r="G34" s="55">
        <f>G29+SUM(G32:G33)</f>
        <v>199</v>
      </c>
      <c r="H34" s="65">
        <f t="shared" si="5"/>
        <v>2054864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6.5" collapsed="1" thickTop="1" thickBot="1" x14ac:dyDescent="0.25">
      <c r="B35" s="229" t="s">
        <v>297</v>
      </c>
      <c r="C35" s="230"/>
      <c r="D35" s="230"/>
      <c r="E35" s="230"/>
      <c r="F35" s="231"/>
      <c r="G35" s="72"/>
      <c r="H35" s="72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2:19" ht="16.5" thickTop="1" thickBot="1" x14ac:dyDescent="0.25">
      <c r="B36" s="36" t="s">
        <v>193</v>
      </c>
      <c r="C36" s="55">
        <f>C14</f>
        <v>517754</v>
      </c>
      <c r="D36" s="55">
        <f>D14</f>
        <v>133238</v>
      </c>
      <c r="E36" s="55">
        <f>E14</f>
        <v>1282113</v>
      </c>
      <c r="F36" s="55">
        <f>F14</f>
        <v>17409</v>
      </c>
      <c r="G36" s="55">
        <f>G14</f>
        <v>162</v>
      </c>
      <c r="H36" s="65">
        <f t="shared" ref="H36:H41" si="7">SUM(C36:G36)</f>
        <v>1950676</v>
      </c>
      <c r="I36" s="149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6.5" thickTop="1" thickBot="1" x14ac:dyDescent="0.25">
      <c r="B37" s="138" t="s">
        <v>233</v>
      </c>
      <c r="C37" s="213">
        <v>0</v>
      </c>
      <c r="D37" s="213">
        <v>0</v>
      </c>
      <c r="E37" s="125">
        <v>232391</v>
      </c>
      <c r="F37" s="125">
        <v>0</v>
      </c>
      <c r="G37" s="125">
        <v>50</v>
      </c>
      <c r="H37" s="67">
        <f t="shared" si="7"/>
        <v>232441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16.5" thickTop="1" thickBot="1" x14ac:dyDescent="0.25">
      <c r="B38" s="12" t="s">
        <v>89</v>
      </c>
      <c r="C38" s="213">
        <v>0</v>
      </c>
      <c r="D38" s="213">
        <v>34</v>
      </c>
      <c r="E38" s="125">
        <v>-403</v>
      </c>
      <c r="F38" s="125">
        <v>-28137</v>
      </c>
      <c r="G38" s="125">
        <v>-11</v>
      </c>
      <c r="H38" s="67">
        <f t="shared" si="7"/>
        <v>-28517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19" ht="16.5" thickTop="1" thickBot="1" x14ac:dyDescent="0.25">
      <c r="B39" s="36" t="s">
        <v>91</v>
      </c>
      <c r="C39" s="55">
        <f>SUM(C37:C38)</f>
        <v>0</v>
      </c>
      <c r="D39" s="55">
        <f>SUM(D37:D38)</f>
        <v>34</v>
      </c>
      <c r="E39" s="55">
        <f>SUM(E37:E38)</f>
        <v>231988</v>
      </c>
      <c r="F39" s="55">
        <f>SUM(F37:F38)</f>
        <v>-28137</v>
      </c>
      <c r="G39" s="55">
        <f>SUM(G37:G38)</f>
        <v>39</v>
      </c>
      <c r="H39" s="65">
        <f t="shared" si="7"/>
        <v>203924</v>
      </c>
      <c r="I39" s="149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16.5" thickTop="1" thickBot="1" x14ac:dyDescent="0.25">
      <c r="B40" s="68" t="s">
        <v>90</v>
      </c>
      <c r="C40" s="69">
        <v>0</v>
      </c>
      <c r="D40" s="69">
        <v>0</v>
      </c>
      <c r="E40" s="147">
        <v>-73723</v>
      </c>
      <c r="F40" s="70">
        <v>0</v>
      </c>
      <c r="G40" s="70">
        <v>0</v>
      </c>
      <c r="H40" s="67">
        <f t="shared" ref="H40" si="8">SUM(C40:G40)</f>
        <v>-73723</v>
      </c>
    </row>
    <row r="41" spans="2:19" ht="16.5" thickTop="1" thickBot="1" x14ac:dyDescent="0.25">
      <c r="B41" s="36" t="s">
        <v>298</v>
      </c>
      <c r="C41" s="55">
        <f>C36+SUM(C39:C40)</f>
        <v>517754</v>
      </c>
      <c r="D41" s="55">
        <f>D36+SUM(D39:D40)</f>
        <v>133272</v>
      </c>
      <c r="E41" s="55">
        <f>E36+SUM(E39:E40)</f>
        <v>1440378</v>
      </c>
      <c r="F41" s="55">
        <f>F36+SUM(F39:F40)</f>
        <v>-10728</v>
      </c>
      <c r="G41" s="55">
        <f>G36+SUM(G39:G40)</f>
        <v>201</v>
      </c>
      <c r="H41" s="65">
        <f t="shared" si="7"/>
        <v>2080877</v>
      </c>
    </row>
    <row r="42" spans="2:19" ht="15.75" thickTop="1" x14ac:dyDescent="0.2">
      <c r="D42" s="133"/>
      <c r="E42" s="133"/>
      <c r="F42" s="133"/>
      <c r="G42" s="133"/>
      <c r="H42" s="133"/>
    </row>
  </sheetData>
  <mergeCells count="9">
    <mergeCell ref="B21:F21"/>
    <mergeCell ref="B28:F28"/>
    <mergeCell ref="B35:F35"/>
    <mergeCell ref="H4:H5"/>
    <mergeCell ref="B4:B5"/>
    <mergeCell ref="C4:F4"/>
    <mergeCell ref="B15:F15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6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ColWidth="10.875" defaultRowHeight="15" outlineLevelCol="1" x14ac:dyDescent="0.2"/>
  <cols>
    <col min="1" max="1" width="5" style="2" customWidth="1"/>
    <col min="2" max="2" width="74.875" style="5" bestFit="1" customWidth="1"/>
    <col min="3" max="4" width="14.875" style="2" customWidth="1"/>
    <col min="5" max="7" width="14.875" style="2" hidden="1" customWidth="1" outlineLevel="1"/>
    <col min="8" max="8" width="14.875" style="2" customWidth="1" collapsed="1"/>
    <col min="9" max="9" width="14.875" style="2" customWidth="1"/>
    <col min="10" max="12" width="14.875" style="2" hidden="1" customWidth="1" outlineLevel="1"/>
    <col min="13" max="13" width="10.875" style="2" collapsed="1"/>
    <col min="14" max="16384" width="10.875" style="2"/>
  </cols>
  <sheetData>
    <row r="1" spans="1:15" ht="15.75" x14ac:dyDescent="0.25">
      <c r="A1" s="9" t="s">
        <v>9</v>
      </c>
    </row>
    <row r="2" spans="1:15" ht="15.75" x14ac:dyDescent="0.25">
      <c r="A2" s="9"/>
    </row>
    <row r="3" spans="1:15" ht="18" x14ac:dyDescent="0.25">
      <c r="A3" s="9"/>
      <c r="B3" s="103" t="s">
        <v>86</v>
      </c>
    </row>
    <row r="4" spans="1:15" ht="45.75" customHeight="1" thickBot="1" x14ac:dyDescent="0.25">
      <c r="B4" s="102"/>
      <c r="C4" s="195" t="s">
        <v>288</v>
      </c>
      <c r="D4" s="208" t="s">
        <v>289</v>
      </c>
      <c r="E4" s="195" t="s">
        <v>264</v>
      </c>
      <c r="F4" s="166" t="s">
        <v>228</v>
      </c>
      <c r="G4" s="166" t="s">
        <v>188</v>
      </c>
      <c r="H4" s="208" t="s">
        <v>291</v>
      </c>
      <c r="I4" s="208" t="s">
        <v>290</v>
      </c>
      <c r="J4" s="195" t="s">
        <v>265</v>
      </c>
      <c r="K4" s="166" t="s">
        <v>229</v>
      </c>
      <c r="L4" s="166" t="s">
        <v>175</v>
      </c>
      <c r="M4" s="121"/>
    </row>
    <row r="5" spans="1:15" ht="16.5" thickTop="1" thickBot="1" x14ac:dyDescent="0.25">
      <c r="B5" s="53" t="s">
        <v>71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21"/>
    </row>
    <row r="6" spans="1:15" ht="16.5" thickTop="1" thickBot="1" x14ac:dyDescent="0.25">
      <c r="B6" s="54" t="s">
        <v>236</v>
      </c>
      <c r="C6" s="105">
        <f>'RZiS i spr. z całkowitych doch.'!C26</f>
        <v>286562</v>
      </c>
      <c r="D6" s="105">
        <f>'RZiS i spr. z całkowitych doch.'!D26</f>
        <v>54764</v>
      </c>
      <c r="E6" s="105">
        <f>'RZiS i spr. z całkowitych doch.'!E26</f>
        <v>126981</v>
      </c>
      <c r="F6" s="105">
        <f>'RZiS i spr. z całkowitych doch.'!F26</f>
        <v>116974</v>
      </c>
      <c r="G6" s="105">
        <f>'RZiS i spr. z całkowitych doch.'!G26</f>
        <v>-12157</v>
      </c>
      <c r="H6" s="105">
        <f>'RZiS i spr. z całkowitych doch.'!H26</f>
        <v>257154</v>
      </c>
      <c r="I6" s="105">
        <f>'RZiS i spr. z całkowitych doch.'!I26</f>
        <v>73565</v>
      </c>
      <c r="J6" s="105">
        <f>'RZiS i spr. z całkowitych doch.'!J26</f>
        <v>98725</v>
      </c>
      <c r="K6" s="105">
        <f>'RZiS i spr. z całkowitych doch.'!K26</f>
        <v>100374</v>
      </c>
      <c r="L6" s="105">
        <f>'RZiS i spr. z całkowitych doch.'!L26</f>
        <v>-15510</v>
      </c>
      <c r="M6" s="134"/>
      <c r="N6" s="93"/>
      <c r="O6" s="93"/>
    </row>
    <row r="7" spans="1:15" ht="16.5" thickTop="1" thickBot="1" x14ac:dyDescent="0.25">
      <c r="B7" s="56" t="s">
        <v>72</v>
      </c>
      <c r="C7" s="106">
        <v>150479</v>
      </c>
      <c r="D7" s="106">
        <f t="shared" ref="D7" si="0">SUM(D8:D18)</f>
        <v>56271</v>
      </c>
      <c r="E7" s="106">
        <f t="shared" ref="E7:L7" si="1">SUM(E8:E18)</f>
        <v>13824</v>
      </c>
      <c r="F7" s="106">
        <f t="shared" si="1"/>
        <v>41226</v>
      </c>
      <c r="G7" s="106">
        <f t="shared" si="1"/>
        <v>39158</v>
      </c>
      <c r="H7" s="106">
        <f t="shared" si="1"/>
        <v>178226</v>
      </c>
      <c r="I7" s="106">
        <f t="shared" si="1"/>
        <v>44061</v>
      </c>
      <c r="J7" s="106">
        <f t="shared" si="1"/>
        <v>35426</v>
      </c>
      <c r="K7" s="106">
        <f t="shared" si="1"/>
        <v>74178</v>
      </c>
      <c r="L7" s="106">
        <f t="shared" si="1"/>
        <v>24561</v>
      </c>
      <c r="M7" s="134"/>
      <c r="N7" s="93"/>
      <c r="O7" s="93"/>
    </row>
    <row r="8" spans="1:15" ht="16.5" thickTop="1" thickBot="1" x14ac:dyDescent="0.25">
      <c r="B8" s="57" t="s">
        <v>263</v>
      </c>
      <c r="C8" s="107">
        <v>0</v>
      </c>
      <c r="D8" s="107">
        <f>C8-E8-F8-G8</f>
        <v>0</v>
      </c>
      <c r="E8" s="107">
        <v>0</v>
      </c>
      <c r="F8" s="107">
        <v>0</v>
      </c>
      <c r="G8" s="107">
        <v>0</v>
      </c>
      <c r="H8" s="107">
        <v>-126</v>
      </c>
      <c r="I8" s="107">
        <f>H8-J8-K8-L8</f>
        <v>1</v>
      </c>
      <c r="J8" s="107">
        <v>-188</v>
      </c>
      <c r="K8" s="107">
        <v>-106</v>
      </c>
      <c r="L8" s="107">
        <v>167</v>
      </c>
      <c r="M8" s="134"/>
      <c r="N8" s="93"/>
      <c r="O8" s="93"/>
    </row>
    <row r="9" spans="1:15" ht="16.5" thickTop="1" thickBot="1" x14ac:dyDescent="0.25">
      <c r="B9" s="57" t="s">
        <v>13</v>
      </c>
      <c r="C9" s="107">
        <v>164067</v>
      </c>
      <c r="D9" s="107">
        <f t="shared" ref="D9:D20" si="2">C9-E9-F9-G9</f>
        <v>40755</v>
      </c>
      <c r="E9" s="107">
        <v>41126</v>
      </c>
      <c r="F9" s="107">
        <v>40584</v>
      </c>
      <c r="G9" s="107">
        <v>41602</v>
      </c>
      <c r="H9" s="107">
        <v>148204</v>
      </c>
      <c r="I9" s="107">
        <f t="shared" ref="I9:I20" si="3">H9-J9-K9-L9</f>
        <v>38363</v>
      </c>
      <c r="J9" s="107">
        <v>36989</v>
      </c>
      <c r="K9" s="107">
        <v>37255</v>
      </c>
      <c r="L9" s="107">
        <v>35597</v>
      </c>
      <c r="M9" s="134"/>
      <c r="N9" s="93"/>
      <c r="O9" s="93"/>
    </row>
    <row r="10" spans="1:15" ht="16.5" thickTop="1" thickBot="1" x14ac:dyDescent="0.25">
      <c r="B10" s="169" t="s">
        <v>235</v>
      </c>
      <c r="C10" s="107">
        <v>8596</v>
      </c>
      <c r="D10" s="107">
        <f t="shared" si="2"/>
        <v>6069</v>
      </c>
      <c r="E10" s="107">
        <v>-2169</v>
      </c>
      <c r="F10" s="107">
        <v>-1965</v>
      </c>
      <c r="G10" s="107">
        <v>6661</v>
      </c>
      <c r="H10" s="107">
        <v>348</v>
      </c>
      <c r="I10" s="107">
        <f t="shared" si="3"/>
        <v>-2385</v>
      </c>
      <c r="J10" s="107">
        <v>2440</v>
      </c>
      <c r="K10" s="107">
        <v>-1380</v>
      </c>
      <c r="L10" s="107">
        <v>1673</v>
      </c>
      <c r="M10" s="134"/>
      <c r="N10" s="93"/>
      <c r="O10" s="93"/>
    </row>
    <row r="11" spans="1:15" ht="16.5" thickTop="1" thickBot="1" x14ac:dyDescent="0.25">
      <c r="B11" s="169" t="s">
        <v>166</v>
      </c>
      <c r="C11" s="107">
        <v>17141</v>
      </c>
      <c r="D11" s="107">
        <f t="shared" si="2"/>
        <v>4463</v>
      </c>
      <c r="E11" s="107">
        <v>4227</v>
      </c>
      <c r="F11" s="107">
        <v>4410</v>
      </c>
      <c r="G11" s="107">
        <v>4041</v>
      </c>
      <c r="H11" s="107">
        <v>14688</v>
      </c>
      <c r="I11" s="107">
        <f t="shared" si="3"/>
        <v>4375</v>
      </c>
      <c r="J11" s="107">
        <v>3797</v>
      </c>
      <c r="K11" s="107">
        <v>3193</v>
      </c>
      <c r="L11" s="107">
        <v>3323</v>
      </c>
      <c r="M11" s="134"/>
      <c r="N11" s="93"/>
      <c r="O11" s="93"/>
    </row>
    <row r="12" spans="1:15" ht="16.5" thickTop="1" thickBot="1" x14ac:dyDescent="0.25">
      <c r="B12" s="169" t="s">
        <v>172</v>
      </c>
      <c r="C12" s="107">
        <v>-9727</v>
      </c>
      <c r="D12" s="107">
        <f t="shared" si="2"/>
        <v>-1240</v>
      </c>
      <c r="E12" s="107">
        <v>-6943</v>
      </c>
      <c r="F12" s="107">
        <v>2514</v>
      </c>
      <c r="G12" s="107">
        <v>-4058</v>
      </c>
      <c r="H12" s="107">
        <v>-33133</v>
      </c>
      <c r="I12" s="107">
        <f t="shared" si="3"/>
        <v>-27471</v>
      </c>
      <c r="J12" s="107">
        <v>-4207</v>
      </c>
      <c r="K12" s="107">
        <v>-1385</v>
      </c>
      <c r="L12" s="107">
        <v>-70</v>
      </c>
      <c r="M12" s="134"/>
      <c r="N12" s="93"/>
      <c r="O12" s="93"/>
    </row>
    <row r="13" spans="1:15" ht="16.5" thickTop="1" thickBot="1" x14ac:dyDescent="0.25">
      <c r="B13" s="57" t="s">
        <v>73</v>
      </c>
      <c r="C13" s="107">
        <v>-12217</v>
      </c>
      <c r="D13" s="107">
        <f t="shared" si="2"/>
        <v>19432</v>
      </c>
      <c r="E13" s="107">
        <v>-13506</v>
      </c>
      <c r="F13" s="168">
        <v>-19892</v>
      </c>
      <c r="G13" s="168">
        <v>1749</v>
      </c>
      <c r="H13" s="168">
        <v>1640</v>
      </c>
      <c r="I13" s="107">
        <f t="shared" si="3"/>
        <v>26324</v>
      </c>
      <c r="J13" s="168">
        <v>3227</v>
      </c>
      <c r="K13" s="107">
        <v>-9373</v>
      </c>
      <c r="L13" s="107">
        <v>-18538</v>
      </c>
      <c r="M13" s="134"/>
      <c r="N13" s="93"/>
      <c r="O13" s="93"/>
    </row>
    <row r="14" spans="1:15" ht="16.5" customHeight="1" thickTop="1" thickBot="1" x14ac:dyDescent="0.25">
      <c r="B14" s="59" t="s">
        <v>187</v>
      </c>
      <c r="C14" s="107">
        <v>-13053</v>
      </c>
      <c r="D14" s="107">
        <f t="shared" si="2"/>
        <v>-266</v>
      </c>
      <c r="E14" s="107">
        <v>460</v>
      </c>
      <c r="F14" s="168">
        <v>8946</v>
      </c>
      <c r="G14" s="168">
        <v>-22193</v>
      </c>
      <c r="H14" s="168">
        <v>46249</v>
      </c>
      <c r="I14" s="107">
        <f t="shared" si="3"/>
        <v>12062</v>
      </c>
      <c r="J14" s="168">
        <v>4046</v>
      </c>
      <c r="K14" s="107">
        <v>40121</v>
      </c>
      <c r="L14" s="107">
        <v>-9980</v>
      </c>
      <c r="M14" s="121"/>
      <c r="N14" s="93"/>
      <c r="O14" s="93"/>
    </row>
    <row r="15" spans="1:15" ht="16.5" thickTop="1" thickBot="1" x14ac:dyDescent="0.25">
      <c r="B15" s="57" t="s">
        <v>74</v>
      </c>
      <c r="C15" s="107">
        <v>2908</v>
      </c>
      <c r="D15" s="107">
        <f t="shared" si="2"/>
        <v>-7578</v>
      </c>
      <c r="E15" s="107">
        <v>-9023</v>
      </c>
      <c r="F15" s="168">
        <v>6885</v>
      </c>
      <c r="G15" s="168">
        <v>12624</v>
      </c>
      <c r="H15" s="193">
        <v>-756</v>
      </c>
      <c r="I15" s="107">
        <f t="shared" si="3"/>
        <v>-5978</v>
      </c>
      <c r="J15" s="193">
        <v>-9835</v>
      </c>
      <c r="K15" s="107">
        <v>3879</v>
      </c>
      <c r="L15" s="108">
        <v>11178</v>
      </c>
      <c r="M15" s="134"/>
      <c r="N15" s="93"/>
      <c r="O15" s="93"/>
    </row>
    <row r="16" spans="1:15" ht="16.5" thickTop="1" thickBot="1" x14ac:dyDescent="0.25">
      <c r="B16" s="57" t="s">
        <v>18</v>
      </c>
      <c r="C16" s="107">
        <v>-723</v>
      </c>
      <c r="D16" s="107">
        <f t="shared" si="2"/>
        <v>1795</v>
      </c>
      <c r="E16" s="107">
        <v>-574</v>
      </c>
      <c r="F16" s="107">
        <v>11</v>
      </c>
      <c r="G16" s="107">
        <v>-1955</v>
      </c>
      <c r="H16" s="107">
        <v>2925</v>
      </c>
      <c r="I16" s="107">
        <f t="shared" si="3"/>
        <v>1421</v>
      </c>
      <c r="J16" s="107">
        <v>362</v>
      </c>
      <c r="K16" s="107">
        <v>2060</v>
      </c>
      <c r="L16" s="60">
        <v>-918</v>
      </c>
      <c r="M16" s="134"/>
      <c r="N16" s="93"/>
      <c r="O16" s="93"/>
    </row>
    <row r="17" spans="2:15" ht="16.5" thickTop="1" thickBot="1" x14ac:dyDescent="0.25">
      <c r="B17" s="57" t="s">
        <v>19</v>
      </c>
      <c r="C17" s="107">
        <v>221</v>
      </c>
      <c r="D17" s="107">
        <f t="shared" si="2"/>
        <v>-419</v>
      </c>
      <c r="E17" s="107">
        <v>226</v>
      </c>
      <c r="F17" s="107">
        <v>-273</v>
      </c>
      <c r="G17" s="107">
        <v>687</v>
      </c>
      <c r="H17" s="107">
        <v>-286</v>
      </c>
      <c r="I17" s="107">
        <f t="shared" si="3"/>
        <v>-279</v>
      </c>
      <c r="J17" s="107">
        <v>-198</v>
      </c>
      <c r="K17" s="107">
        <v>-272</v>
      </c>
      <c r="L17" s="107">
        <v>463</v>
      </c>
      <c r="M17" s="134"/>
      <c r="N17" s="93"/>
      <c r="O17" s="93"/>
    </row>
    <row r="18" spans="2:15" ht="16.5" thickTop="1" thickBot="1" x14ac:dyDescent="0.25">
      <c r="B18" s="57" t="s">
        <v>20</v>
      </c>
      <c r="C18" s="107">
        <v>-6734</v>
      </c>
      <c r="D18" s="107">
        <f t="shared" si="2"/>
        <v>-6740</v>
      </c>
      <c r="E18" s="107">
        <v>0</v>
      </c>
      <c r="F18" s="107">
        <v>6</v>
      </c>
      <c r="G18" s="107">
        <v>0</v>
      </c>
      <c r="H18" s="107">
        <v>-1527</v>
      </c>
      <c r="I18" s="107">
        <f t="shared" si="3"/>
        <v>-2372</v>
      </c>
      <c r="J18" s="107">
        <v>-1007</v>
      </c>
      <c r="K18" s="107">
        <v>186</v>
      </c>
      <c r="L18" s="107">
        <v>1666</v>
      </c>
      <c r="M18" s="134"/>
      <c r="N18" s="93"/>
      <c r="O18" s="93"/>
    </row>
    <row r="19" spans="2:15" ht="16.5" thickTop="1" thickBot="1" x14ac:dyDescent="0.25">
      <c r="B19" s="54" t="s">
        <v>75</v>
      </c>
      <c r="C19" s="105">
        <f t="shared" ref="C19:L19" si="4">SUM(C6:C7)</f>
        <v>437041</v>
      </c>
      <c r="D19" s="105">
        <f t="shared" ref="D19" si="5">SUM(D6:D7)</f>
        <v>111035</v>
      </c>
      <c r="E19" s="105">
        <f t="shared" si="4"/>
        <v>140805</v>
      </c>
      <c r="F19" s="105">
        <f t="shared" si="4"/>
        <v>158200</v>
      </c>
      <c r="G19" s="105">
        <f t="shared" si="4"/>
        <v>27001</v>
      </c>
      <c r="H19" s="105">
        <f t="shared" si="4"/>
        <v>435380</v>
      </c>
      <c r="I19" s="105">
        <f t="shared" si="4"/>
        <v>117626</v>
      </c>
      <c r="J19" s="105">
        <f t="shared" si="4"/>
        <v>134151</v>
      </c>
      <c r="K19" s="105">
        <f t="shared" si="4"/>
        <v>174552</v>
      </c>
      <c r="L19" s="105">
        <f t="shared" si="4"/>
        <v>9051</v>
      </c>
      <c r="M19" s="134"/>
      <c r="N19" s="93"/>
      <c r="O19" s="93"/>
    </row>
    <row r="20" spans="2:15" ht="16.5" thickTop="1" thickBot="1" x14ac:dyDescent="0.25">
      <c r="B20" s="57" t="s">
        <v>76</v>
      </c>
      <c r="C20" s="107">
        <v>-46811</v>
      </c>
      <c r="D20" s="107">
        <f t="shared" si="2"/>
        <v>-19161</v>
      </c>
      <c r="E20" s="107">
        <v>-14629</v>
      </c>
      <c r="F20" s="107">
        <v>-9627</v>
      </c>
      <c r="G20" s="107">
        <v>-3394</v>
      </c>
      <c r="H20" s="107">
        <v>-54493</v>
      </c>
      <c r="I20" s="107">
        <f t="shared" si="3"/>
        <v>-16251</v>
      </c>
      <c r="J20" s="107">
        <v>-15714</v>
      </c>
      <c r="K20" s="107">
        <v>-18749</v>
      </c>
      <c r="L20" s="107">
        <v>-3779</v>
      </c>
      <c r="M20" s="134"/>
      <c r="N20" s="93"/>
      <c r="O20" s="93"/>
    </row>
    <row r="21" spans="2:15" ht="16.5" thickTop="1" thickBot="1" x14ac:dyDescent="0.25">
      <c r="B21" s="54" t="s">
        <v>77</v>
      </c>
      <c r="C21" s="105">
        <f t="shared" ref="C21:L21" si="6">SUM(C19:C20)</f>
        <v>390230</v>
      </c>
      <c r="D21" s="105">
        <f t="shared" ref="D21" si="7">SUM(D19:D20)</f>
        <v>91874</v>
      </c>
      <c r="E21" s="105">
        <f t="shared" si="6"/>
        <v>126176</v>
      </c>
      <c r="F21" s="105">
        <f t="shared" si="6"/>
        <v>148573</v>
      </c>
      <c r="G21" s="105">
        <f t="shared" si="6"/>
        <v>23607</v>
      </c>
      <c r="H21" s="105">
        <f t="shared" si="6"/>
        <v>380887</v>
      </c>
      <c r="I21" s="105">
        <f t="shared" si="6"/>
        <v>101375</v>
      </c>
      <c r="J21" s="105">
        <f t="shared" si="6"/>
        <v>118437</v>
      </c>
      <c r="K21" s="105">
        <f t="shared" si="6"/>
        <v>155803</v>
      </c>
      <c r="L21" s="105">
        <f t="shared" si="6"/>
        <v>5272</v>
      </c>
      <c r="M21" s="134"/>
      <c r="N21" s="192"/>
      <c r="O21" s="93"/>
    </row>
    <row r="22" spans="2:15" ht="16.5" thickTop="1" thickBot="1" x14ac:dyDescent="0.25">
      <c r="B22" s="54" t="s">
        <v>78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21"/>
      <c r="N22" s="93"/>
      <c r="O22" s="93"/>
    </row>
    <row r="23" spans="2:15" ht="25.5" thickTop="1" thickBot="1" x14ac:dyDescent="0.25">
      <c r="B23" s="59" t="s">
        <v>328</v>
      </c>
      <c r="C23" s="107">
        <v>62216</v>
      </c>
      <c r="D23" s="107">
        <f t="shared" ref="D23:D30" si="8">C23-E23-F23-G23</f>
        <v>18870</v>
      </c>
      <c r="E23" s="107">
        <v>11751</v>
      </c>
      <c r="F23" s="107">
        <v>21342</v>
      </c>
      <c r="G23" s="107">
        <v>10253</v>
      </c>
      <c r="H23" s="110">
        <v>63138</v>
      </c>
      <c r="I23" s="107">
        <f t="shared" ref="I23:I30" si="9">H23-J23-K23-L23</f>
        <v>56231</v>
      </c>
      <c r="J23" s="110">
        <v>4423</v>
      </c>
      <c r="K23" s="107">
        <v>2076</v>
      </c>
      <c r="L23" s="108">
        <v>408</v>
      </c>
      <c r="M23" s="134"/>
      <c r="N23" s="93"/>
      <c r="O23" s="93"/>
    </row>
    <row r="24" spans="2:15" ht="16.5" thickTop="1" thickBot="1" x14ac:dyDescent="0.25">
      <c r="B24" s="140" t="s">
        <v>299</v>
      </c>
      <c r="C24" s="107">
        <v>0</v>
      </c>
      <c r="D24" s="107">
        <f t="shared" si="8"/>
        <v>0</v>
      </c>
      <c r="E24" s="107">
        <v>0</v>
      </c>
      <c r="F24" s="107">
        <v>0</v>
      </c>
      <c r="G24" s="107">
        <v>0</v>
      </c>
      <c r="H24" s="110">
        <v>15785</v>
      </c>
      <c r="I24" s="107">
        <f t="shared" si="9"/>
        <v>15785</v>
      </c>
      <c r="J24" s="110">
        <v>0</v>
      </c>
      <c r="K24" s="107">
        <v>0</v>
      </c>
      <c r="L24" s="110">
        <v>0</v>
      </c>
      <c r="M24" s="134"/>
      <c r="N24" s="93"/>
      <c r="O24" s="93"/>
    </row>
    <row r="25" spans="2:15" ht="16.5" thickTop="1" thickBot="1" x14ac:dyDescent="0.25">
      <c r="B25" s="57" t="s">
        <v>79</v>
      </c>
      <c r="C25" s="107">
        <v>1776</v>
      </c>
      <c r="D25" s="107">
        <f t="shared" si="8"/>
        <v>550</v>
      </c>
      <c r="E25" s="107">
        <v>405</v>
      </c>
      <c r="F25" s="107">
        <v>446</v>
      </c>
      <c r="G25" s="107">
        <v>375</v>
      </c>
      <c r="H25" s="107">
        <v>1833</v>
      </c>
      <c r="I25" s="107">
        <f t="shared" si="9"/>
        <v>535</v>
      </c>
      <c r="J25" s="107">
        <v>600</v>
      </c>
      <c r="K25" s="107">
        <v>379</v>
      </c>
      <c r="L25" s="107">
        <v>319</v>
      </c>
      <c r="M25" s="134"/>
      <c r="N25" s="93"/>
      <c r="O25" s="93"/>
    </row>
    <row r="26" spans="2:15" ht="16.5" thickTop="1" thickBot="1" x14ac:dyDescent="0.25">
      <c r="B26" s="169" t="s">
        <v>21</v>
      </c>
      <c r="C26" s="168">
        <v>14881</v>
      </c>
      <c r="D26" s="168">
        <f t="shared" si="8"/>
        <v>3970</v>
      </c>
      <c r="E26" s="107">
        <v>571</v>
      </c>
      <c r="F26" s="168">
        <v>9531</v>
      </c>
      <c r="G26" s="168">
        <v>809</v>
      </c>
      <c r="H26" s="168">
        <v>5454</v>
      </c>
      <c r="I26" s="107">
        <f t="shared" si="9"/>
        <v>-2795</v>
      </c>
      <c r="J26" s="168">
        <v>1050</v>
      </c>
      <c r="K26" s="107">
        <v>322</v>
      </c>
      <c r="L26" s="107">
        <v>6877</v>
      </c>
      <c r="M26" s="134"/>
      <c r="N26" s="93"/>
      <c r="O26" s="93"/>
    </row>
    <row r="27" spans="2:15" ht="16.5" thickTop="1" thickBot="1" x14ac:dyDescent="0.25">
      <c r="B27" s="169" t="s">
        <v>224</v>
      </c>
      <c r="C27" s="168">
        <v>-468056</v>
      </c>
      <c r="D27" s="168">
        <f t="shared" si="8"/>
        <v>0</v>
      </c>
      <c r="E27" s="107">
        <v>0</v>
      </c>
      <c r="F27" s="168">
        <v>-185023</v>
      </c>
      <c r="G27" s="168">
        <v>-283033</v>
      </c>
      <c r="H27" s="168">
        <v>-109342</v>
      </c>
      <c r="I27" s="107">
        <f t="shared" si="9"/>
        <v>0</v>
      </c>
      <c r="J27" s="168">
        <v>0</v>
      </c>
      <c r="K27" s="107">
        <v>-2805</v>
      </c>
      <c r="L27" s="107">
        <v>-106537</v>
      </c>
      <c r="M27" s="187"/>
      <c r="N27" s="93"/>
      <c r="O27" s="93"/>
    </row>
    <row r="28" spans="2:15" ht="16.5" thickTop="1" thickBot="1" x14ac:dyDescent="0.25">
      <c r="B28" s="169" t="s">
        <v>225</v>
      </c>
      <c r="C28" s="107">
        <v>-146584</v>
      </c>
      <c r="D28" s="107">
        <f t="shared" si="8"/>
        <v>-60668</v>
      </c>
      <c r="E28" s="107">
        <v>-26598</v>
      </c>
      <c r="F28" s="168">
        <v>-28177</v>
      </c>
      <c r="G28" s="168">
        <v>-31141</v>
      </c>
      <c r="H28" s="168">
        <f>-182117</f>
        <v>-182117</v>
      </c>
      <c r="I28" s="107">
        <f t="shared" si="9"/>
        <v>-50863</v>
      </c>
      <c r="J28" s="168">
        <v>-41819</v>
      </c>
      <c r="K28" s="107">
        <v>-52212</v>
      </c>
      <c r="L28" s="107">
        <v>-37223</v>
      </c>
      <c r="M28" s="134"/>
      <c r="N28" s="93"/>
      <c r="O28" s="93"/>
    </row>
    <row r="29" spans="2:15" ht="16.5" thickTop="1" thickBot="1" x14ac:dyDescent="0.25">
      <c r="B29" s="169" t="s">
        <v>234</v>
      </c>
      <c r="C29" s="107">
        <v>0</v>
      </c>
      <c r="D29" s="107">
        <f t="shared" si="8"/>
        <v>0</v>
      </c>
      <c r="E29" s="107">
        <v>0</v>
      </c>
      <c r="F29" s="168">
        <v>0</v>
      </c>
      <c r="G29" s="168">
        <v>0</v>
      </c>
      <c r="H29" s="168">
        <v>-10</v>
      </c>
      <c r="I29" s="107">
        <f t="shared" si="9"/>
        <v>0</v>
      </c>
      <c r="J29" s="168">
        <v>0</v>
      </c>
      <c r="K29" s="107">
        <v>-10</v>
      </c>
      <c r="L29" s="107">
        <v>0</v>
      </c>
      <c r="M29" s="134"/>
      <c r="N29" s="93"/>
      <c r="O29" s="93"/>
    </row>
    <row r="30" spans="2:15" ht="16.5" thickTop="1" thickBot="1" x14ac:dyDescent="0.25">
      <c r="B30" s="169" t="s">
        <v>212</v>
      </c>
      <c r="C30" s="168">
        <v>0</v>
      </c>
      <c r="D30" s="168">
        <f t="shared" si="8"/>
        <v>13174</v>
      </c>
      <c r="E30" s="107">
        <v>-4410</v>
      </c>
      <c r="F30" s="168">
        <v>-4342</v>
      </c>
      <c r="G30" s="168">
        <v>-4422</v>
      </c>
      <c r="H30" s="168">
        <v>-6704</v>
      </c>
      <c r="I30" s="107">
        <f t="shared" si="9"/>
        <v>-6704</v>
      </c>
      <c r="J30" s="168">
        <v>0</v>
      </c>
      <c r="K30" s="107">
        <v>0</v>
      </c>
      <c r="L30" s="107">
        <v>0</v>
      </c>
      <c r="M30" s="134"/>
      <c r="N30" s="93"/>
      <c r="O30" s="93"/>
    </row>
    <row r="31" spans="2:15" ht="16.5" thickTop="1" thickBot="1" x14ac:dyDescent="0.25">
      <c r="B31" s="54" t="s">
        <v>80</v>
      </c>
      <c r="C31" s="105">
        <f t="shared" ref="C31:L31" si="10">SUM(C23:C30)</f>
        <v>-535767</v>
      </c>
      <c r="D31" s="105">
        <f t="shared" ref="D31" si="11">SUM(D23:D30)</f>
        <v>-24104</v>
      </c>
      <c r="E31" s="105">
        <f t="shared" si="10"/>
        <v>-18281</v>
      </c>
      <c r="F31" s="105">
        <f t="shared" si="10"/>
        <v>-186223</v>
      </c>
      <c r="G31" s="105">
        <f t="shared" si="10"/>
        <v>-307159</v>
      </c>
      <c r="H31" s="105">
        <f t="shared" si="10"/>
        <v>-211963</v>
      </c>
      <c r="I31" s="105">
        <f t="shared" si="10"/>
        <v>12189</v>
      </c>
      <c r="J31" s="105">
        <f t="shared" si="10"/>
        <v>-35746</v>
      </c>
      <c r="K31" s="105">
        <f t="shared" si="10"/>
        <v>-52250</v>
      </c>
      <c r="L31" s="105">
        <f t="shared" si="10"/>
        <v>-136156</v>
      </c>
      <c r="M31" s="134"/>
      <c r="N31" s="192"/>
      <c r="O31" s="93"/>
    </row>
    <row r="32" spans="2:15" ht="16.5" thickTop="1" thickBot="1" x14ac:dyDescent="0.25">
      <c r="B32" s="54" t="s">
        <v>81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34"/>
      <c r="N32" s="93"/>
      <c r="O32" s="93"/>
    </row>
    <row r="33" spans="2:15" ht="16.5" thickTop="1" thickBot="1" x14ac:dyDescent="0.25">
      <c r="B33" s="57" t="s">
        <v>82</v>
      </c>
      <c r="C33" s="107">
        <v>41706</v>
      </c>
      <c r="D33" s="107">
        <f t="shared" ref="D33:D39" si="12">C33-E33-F33-G33</f>
        <v>20008</v>
      </c>
      <c r="E33" s="107">
        <v>-32754</v>
      </c>
      <c r="F33" s="107">
        <v>54452</v>
      </c>
      <c r="G33" s="107">
        <v>0</v>
      </c>
      <c r="H33" s="107">
        <v>0</v>
      </c>
      <c r="I33" s="107">
        <f t="shared" ref="I33:I39" si="13">H33-J33-K33-L33</f>
        <v>0</v>
      </c>
      <c r="J33" s="107">
        <v>0</v>
      </c>
      <c r="K33" s="107">
        <v>-4030</v>
      </c>
      <c r="L33" s="107">
        <v>4030</v>
      </c>
      <c r="M33" s="134"/>
      <c r="N33" s="93"/>
      <c r="O33" s="93"/>
    </row>
    <row r="34" spans="2:15" ht="16.5" thickTop="1" thickBot="1" x14ac:dyDescent="0.25">
      <c r="B34" s="59" t="s">
        <v>268</v>
      </c>
      <c r="C34" s="107">
        <v>0</v>
      </c>
      <c r="D34" s="107">
        <f t="shared" si="12"/>
        <v>0</v>
      </c>
      <c r="E34" s="107">
        <v>0</v>
      </c>
      <c r="F34" s="107">
        <v>0</v>
      </c>
      <c r="G34" s="107">
        <v>0</v>
      </c>
      <c r="H34" s="110">
        <v>200000</v>
      </c>
      <c r="I34" s="107">
        <f t="shared" si="13"/>
        <v>0</v>
      </c>
      <c r="J34" s="110">
        <v>200000</v>
      </c>
      <c r="K34" s="107">
        <v>0</v>
      </c>
      <c r="L34" s="110">
        <v>0</v>
      </c>
      <c r="M34" s="134"/>
      <c r="N34" s="93"/>
      <c r="O34" s="93"/>
    </row>
    <row r="35" spans="2:15" ht="16.5" thickTop="1" thickBot="1" x14ac:dyDescent="0.25">
      <c r="B35" s="140" t="s">
        <v>221</v>
      </c>
      <c r="C35" s="107">
        <v>0</v>
      </c>
      <c r="D35" s="107">
        <f t="shared" si="12"/>
        <v>0</v>
      </c>
      <c r="E35" s="107">
        <v>0</v>
      </c>
      <c r="F35" s="107">
        <v>0</v>
      </c>
      <c r="G35" s="107">
        <v>0</v>
      </c>
      <c r="H35" s="110">
        <v>17286</v>
      </c>
      <c r="I35" s="107">
        <f t="shared" si="13"/>
        <v>0</v>
      </c>
      <c r="J35" s="110">
        <v>0</v>
      </c>
      <c r="K35" s="107">
        <v>0</v>
      </c>
      <c r="L35" s="110">
        <v>17286</v>
      </c>
      <c r="M35" s="134"/>
      <c r="N35" s="93"/>
      <c r="O35" s="93"/>
    </row>
    <row r="36" spans="2:15" ht="16.5" thickTop="1" thickBot="1" x14ac:dyDescent="0.25">
      <c r="B36" s="140" t="s">
        <v>269</v>
      </c>
      <c r="C36" s="107">
        <v>-73723</v>
      </c>
      <c r="D36" s="107">
        <f t="shared" si="12"/>
        <v>0</v>
      </c>
      <c r="E36" s="107">
        <v>-73723</v>
      </c>
      <c r="F36" s="107">
        <v>0</v>
      </c>
      <c r="G36" s="107">
        <v>0</v>
      </c>
      <c r="H36" s="110">
        <v>-69116</v>
      </c>
      <c r="I36" s="107">
        <f t="shared" si="13"/>
        <v>0</v>
      </c>
      <c r="J36" s="110">
        <v>-69116</v>
      </c>
      <c r="K36" s="107">
        <v>0</v>
      </c>
      <c r="L36" s="110">
        <v>0</v>
      </c>
      <c r="M36" s="134"/>
      <c r="N36" s="93"/>
      <c r="O36" s="93"/>
    </row>
    <row r="37" spans="2:15" ht="16.5" thickTop="1" thickBot="1" x14ac:dyDescent="0.25">
      <c r="B37" s="59" t="s">
        <v>149</v>
      </c>
      <c r="C37" s="107">
        <v>-123512</v>
      </c>
      <c r="D37" s="107">
        <f t="shared" si="12"/>
        <v>-105867</v>
      </c>
      <c r="E37" s="107">
        <v>0</v>
      </c>
      <c r="F37" s="107">
        <v>-17645</v>
      </c>
      <c r="G37" s="107">
        <v>0</v>
      </c>
      <c r="H37" s="110">
        <v>-36683</v>
      </c>
      <c r="I37" s="107">
        <f t="shared" si="13"/>
        <v>-17644</v>
      </c>
      <c r="J37" s="110">
        <v>0</v>
      </c>
      <c r="K37" s="107">
        <v>-17989</v>
      </c>
      <c r="L37" s="110">
        <v>-1050</v>
      </c>
      <c r="M37" s="134"/>
      <c r="N37" s="93"/>
      <c r="O37" s="93"/>
    </row>
    <row r="38" spans="2:15" ht="16.5" thickTop="1" thickBot="1" x14ac:dyDescent="0.25">
      <c r="B38" s="59" t="s">
        <v>173</v>
      </c>
      <c r="C38" s="107">
        <v>-3827</v>
      </c>
      <c r="D38" s="107">
        <f t="shared" si="12"/>
        <v>-1072</v>
      </c>
      <c r="E38" s="107">
        <v>-786</v>
      </c>
      <c r="F38" s="107">
        <v>-1051</v>
      </c>
      <c r="G38" s="107">
        <v>-918</v>
      </c>
      <c r="H38" s="110">
        <v>-4841</v>
      </c>
      <c r="I38" s="107">
        <f t="shared" si="13"/>
        <v>-1141</v>
      </c>
      <c r="J38" s="110">
        <v>-1058</v>
      </c>
      <c r="K38" s="107">
        <v>-1269</v>
      </c>
      <c r="L38" s="108">
        <v>-1373</v>
      </c>
      <c r="M38" s="134"/>
      <c r="N38" s="93"/>
      <c r="O38" s="93"/>
    </row>
    <row r="39" spans="2:15" ht="16.5" thickTop="1" thickBot="1" x14ac:dyDescent="0.25">
      <c r="B39" s="59" t="s">
        <v>213</v>
      </c>
      <c r="C39" s="107">
        <v>-14190</v>
      </c>
      <c r="D39" s="107">
        <f t="shared" si="12"/>
        <v>-4257</v>
      </c>
      <c r="E39" s="107">
        <v>-2837</v>
      </c>
      <c r="F39" s="107">
        <v>-4232</v>
      </c>
      <c r="G39" s="107">
        <v>-2864</v>
      </c>
      <c r="H39" s="110">
        <v>-9076</v>
      </c>
      <c r="I39" s="107">
        <f t="shared" si="13"/>
        <v>-4242</v>
      </c>
      <c r="J39" s="110">
        <v>-607</v>
      </c>
      <c r="K39" s="107">
        <v>-4227</v>
      </c>
      <c r="L39" s="110">
        <v>0</v>
      </c>
      <c r="M39" s="134"/>
      <c r="N39" s="93"/>
      <c r="O39" s="93"/>
    </row>
    <row r="40" spans="2:15" ht="16.5" thickTop="1" thickBot="1" x14ac:dyDescent="0.25">
      <c r="B40" s="54" t="s">
        <v>83</v>
      </c>
      <c r="C40" s="105">
        <f t="shared" ref="C40:L40" si="14">SUM(C33:C39)</f>
        <v>-173546</v>
      </c>
      <c r="D40" s="105">
        <f t="shared" ref="D40" si="15">SUM(D33:D39)</f>
        <v>-91188</v>
      </c>
      <c r="E40" s="105">
        <f t="shared" ref="E40" si="16">SUM(E33:E39)</f>
        <v>-110100</v>
      </c>
      <c r="F40" s="105">
        <f t="shared" si="14"/>
        <v>31524</v>
      </c>
      <c r="G40" s="105">
        <f t="shared" si="14"/>
        <v>-3782</v>
      </c>
      <c r="H40" s="105">
        <f t="shared" ref="H40:I40" si="17">SUM(H33:H39)</f>
        <v>97570</v>
      </c>
      <c r="I40" s="105">
        <f t="shared" si="17"/>
        <v>-23027</v>
      </c>
      <c r="J40" s="105">
        <f t="shared" si="14"/>
        <v>129219</v>
      </c>
      <c r="K40" s="105">
        <f t="shared" si="14"/>
        <v>-27515</v>
      </c>
      <c r="L40" s="105">
        <f t="shared" si="14"/>
        <v>18893</v>
      </c>
      <c r="M40" s="134"/>
      <c r="N40" s="192"/>
      <c r="O40" s="93"/>
    </row>
    <row r="41" spans="2:15" ht="16.5" thickTop="1" thickBot="1" x14ac:dyDescent="0.25">
      <c r="B41" s="54" t="s">
        <v>84</v>
      </c>
      <c r="C41" s="105">
        <f t="shared" ref="C41:L41" si="18">C21+C31+C40</f>
        <v>-319083</v>
      </c>
      <c r="D41" s="105">
        <f t="shared" ref="D41" si="19">D21+D31+D40</f>
        <v>-23418</v>
      </c>
      <c r="E41" s="105">
        <f t="shared" ref="E41" si="20">E21+E31+E40</f>
        <v>-2205</v>
      </c>
      <c r="F41" s="105">
        <f t="shared" si="18"/>
        <v>-6126</v>
      </c>
      <c r="G41" s="105">
        <f t="shared" si="18"/>
        <v>-287334</v>
      </c>
      <c r="H41" s="105">
        <f>H21+H31+H40</f>
        <v>266494</v>
      </c>
      <c r="I41" s="105">
        <f>I21+I31+I40</f>
        <v>90537</v>
      </c>
      <c r="J41" s="105">
        <f t="shared" si="18"/>
        <v>211910</v>
      </c>
      <c r="K41" s="105">
        <f t="shared" si="18"/>
        <v>76038</v>
      </c>
      <c r="L41" s="105">
        <f t="shared" si="18"/>
        <v>-111991</v>
      </c>
      <c r="M41" s="134"/>
      <c r="N41" s="192"/>
      <c r="O41" s="93"/>
    </row>
    <row r="42" spans="2:15" ht="16.5" thickTop="1" thickBot="1" x14ac:dyDescent="0.25">
      <c r="B42" s="57" t="s">
        <v>139</v>
      </c>
      <c r="C42" s="107">
        <v>-6867</v>
      </c>
      <c r="D42" s="107">
        <f t="shared" ref="D42" si="21">C42-E42-F42-G42</f>
        <v>-3439</v>
      </c>
      <c r="E42" s="107">
        <v>1287</v>
      </c>
      <c r="F42" s="107">
        <v>246</v>
      </c>
      <c r="G42" s="107">
        <v>-4961</v>
      </c>
      <c r="H42" s="107">
        <v>2617</v>
      </c>
      <c r="I42" s="107">
        <f t="shared" ref="I42" si="22">H42-J42-K42-L42</f>
        <v>3654</v>
      </c>
      <c r="J42" s="107">
        <v>-1666</v>
      </c>
      <c r="K42" s="107">
        <v>629</v>
      </c>
      <c r="L42" s="107">
        <v>0</v>
      </c>
      <c r="M42" s="134"/>
      <c r="N42" s="93"/>
      <c r="O42" s="93"/>
    </row>
    <row r="43" spans="2:15" ht="16.5" thickTop="1" thickBot="1" x14ac:dyDescent="0.25">
      <c r="B43" s="54" t="s">
        <v>23</v>
      </c>
      <c r="C43" s="105">
        <v>540794</v>
      </c>
      <c r="D43" s="105">
        <v>241701</v>
      </c>
      <c r="E43" s="105">
        <v>242619</v>
      </c>
      <c r="F43" s="105">
        <v>248499</v>
      </c>
      <c r="G43" s="105">
        <v>248499</v>
      </c>
      <c r="H43" s="105">
        <v>271683</v>
      </c>
      <c r="I43" s="105">
        <f>J44</f>
        <v>446603</v>
      </c>
      <c r="J43" s="105">
        <v>236359</v>
      </c>
      <c r="K43" s="105">
        <v>159692</v>
      </c>
      <c r="L43" s="105">
        <v>271683</v>
      </c>
      <c r="M43" s="134"/>
      <c r="N43" s="93"/>
      <c r="O43" s="93"/>
    </row>
    <row r="44" spans="2:15" ht="16.5" thickTop="1" thickBot="1" x14ac:dyDescent="0.25">
      <c r="B44" s="54" t="s">
        <v>85</v>
      </c>
      <c r="C44" s="105">
        <f t="shared" ref="C44:L44" si="23">SUM(C41:C43)</f>
        <v>214844</v>
      </c>
      <c r="D44" s="105">
        <f t="shared" ref="D44" si="24">SUM(D41:D43)</f>
        <v>214844</v>
      </c>
      <c r="E44" s="105">
        <f t="shared" si="23"/>
        <v>241701</v>
      </c>
      <c r="F44" s="105">
        <f t="shared" si="23"/>
        <v>242619</v>
      </c>
      <c r="G44" s="105">
        <f t="shared" si="23"/>
        <v>-43796</v>
      </c>
      <c r="H44" s="105">
        <f t="shared" si="23"/>
        <v>540794</v>
      </c>
      <c r="I44" s="105">
        <f t="shared" ref="I44" si="25">SUM(I41:I43)</f>
        <v>540794</v>
      </c>
      <c r="J44" s="105">
        <f t="shared" si="23"/>
        <v>446603</v>
      </c>
      <c r="K44" s="105">
        <f t="shared" si="23"/>
        <v>236359</v>
      </c>
      <c r="L44" s="105">
        <f t="shared" si="23"/>
        <v>159692</v>
      </c>
      <c r="M44" s="134"/>
      <c r="N44" s="192"/>
      <c r="O44" s="93"/>
    </row>
    <row r="45" spans="2:15" ht="15.75" thickTop="1" x14ac:dyDescent="0.2">
      <c r="C45" s="133"/>
      <c r="D45" s="133"/>
      <c r="E45" s="133"/>
      <c r="F45" s="111"/>
      <c r="G45" s="111"/>
      <c r="H45" s="111"/>
      <c r="I45" s="111"/>
      <c r="J45" s="133"/>
      <c r="K45" s="111"/>
      <c r="L45" s="111"/>
      <c r="M45" s="121"/>
      <c r="O45" s="123"/>
    </row>
    <row r="46" spans="2:15" x14ac:dyDescent="0.2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121"/>
      <c r="O46" s="123"/>
    </row>
    <row r="47" spans="2:15" x14ac:dyDescent="0.2">
      <c r="M47" s="121"/>
      <c r="O47" s="123"/>
    </row>
    <row r="48" spans="2:15" x14ac:dyDescent="0.2">
      <c r="O48" s="123"/>
    </row>
    <row r="49" spans="15:15" x14ac:dyDescent="0.2">
      <c r="O49" s="123"/>
    </row>
    <row r="50" spans="15:15" x14ac:dyDescent="0.2">
      <c r="O50" s="123"/>
    </row>
    <row r="51" spans="15:15" x14ac:dyDescent="0.2">
      <c r="O51" s="123"/>
    </row>
    <row r="52" spans="15:15" x14ac:dyDescent="0.2">
      <c r="O52" s="123"/>
    </row>
    <row r="53" spans="15:15" x14ac:dyDescent="0.2">
      <c r="O53" s="123"/>
    </row>
    <row r="54" spans="15:15" x14ac:dyDescent="0.2">
      <c r="O54" s="123"/>
    </row>
    <row r="55" spans="15:15" x14ac:dyDescent="0.2">
      <c r="O55" s="123"/>
    </row>
    <row r="56" spans="15:15" x14ac:dyDescent="0.2">
      <c r="O56" s="123"/>
    </row>
    <row r="57" spans="15:15" x14ac:dyDescent="0.2">
      <c r="O57" s="123"/>
    </row>
    <row r="58" spans="15:15" x14ac:dyDescent="0.2">
      <c r="O58" s="123"/>
    </row>
    <row r="59" spans="15:15" x14ac:dyDescent="0.2">
      <c r="O59" s="123"/>
    </row>
    <row r="60" spans="15:15" x14ac:dyDescent="0.2">
      <c r="O60" s="123"/>
    </row>
    <row r="61" spans="15:15" x14ac:dyDescent="0.2">
      <c r="O61" s="123"/>
    </row>
    <row r="62" spans="15:15" x14ac:dyDescent="0.2">
      <c r="O62" s="123"/>
    </row>
    <row r="63" spans="15:15" x14ac:dyDescent="0.2">
      <c r="O63" s="123"/>
    </row>
    <row r="64" spans="15:15" x14ac:dyDescent="0.2">
      <c r="O64" s="123"/>
    </row>
    <row r="65" spans="15:15" x14ac:dyDescent="0.2">
      <c r="O65" s="123"/>
    </row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L55"/>
  <sheetViews>
    <sheetView workbookViewId="0">
      <pane xSplit="2" topLeftCell="C1" activePane="topRight" state="frozen"/>
      <selection pane="topRight" activeCell="E15" sqref="E15"/>
    </sheetView>
  </sheetViews>
  <sheetFormatPr defaultColWidth="10.875" defaultRowHeight="12" outlineLevelCol="1" x14ac:dyDescent="0.2"/>
  <cols>
    <col min="1" max="1" width="5" style="30" customWidth="1"/>
    <col min="2" max="2" width="55.25" style="24" customWidth="1"/>
    <col min="3" max="5" width="15.125" style="30" customWidth="1"/>
    <col min="6" max="6" width="18" style="30" customWidth="1"/>
    <col min="7" max="7" width="5.75" style="123" bestFit="1" customWidth="1"/>
    <col min="8" max="11" width="17.125" style="30" customWidth="1"/>
    <col min="12" max="12" width="3.625" style="30" customWidth="1"/>
    <col min="13" max="16" width="17.125" style="30" hidden="1" customWidth="1" outlineLevel="1"/>
    <col min="17" max="17" width="3.625" style="30" hidden="1" customWidth="1" outlineLevel="1"/>
    <col min="18" max="21" width="17.125" style="30" hidden="1" customWidth="1" outlineLevel="1"/>
    <col min="22" max="22" width="3.625" style="30" hidden="1" customWidth="1" outlineLevel="1"/>
    <col min="23" max="25" width="15.125" style="30" hidden="1" customWidth="1" outlineLevel="1"/>
    <col min="26" max="26" width="17.125" style="30" hidden="1" customWidth="1" outlineLevel="1"/>
    <col min="27" max="27" width="3.625" style="30" customWidth="1" collapsed="1"/>
    <col min="28" max="16384" width="10.875" style="30"/>
  </cols>
  <sheetData>
    <row r="1" spans="1:38" ht="15" x14ac:dyDescent="0.2">
      <c r="A1" s="112" t="s">
        <v>9</v>
      </c>
      <c r="D1" s="114"/>
    </row>
    <row r="2" spans="1:38" x14ac:dyDescent="0.2">
      <c r="A2" s="113"/>
      <c r="C2" s="205"/>
    </row>
    <row r="3" spans="1:38" ht="18.75" thickBot="1" x14ac:dyDescent="0.25">
      <c r="A3" s="113"/>
      <c r="B3" s="15" t="s">
        <v>93</v>
      </c>
      <c r="C3" s="205"/>
    </row>
    <row r="4" spans="1:38" ht="16.5" customHeight="1" thickTop="1" thickBot="1" x14ac:dyDescent="0.25">
      <c r="B4" s="225"/>
      <c r="C4" s="227" t="s">
        <v>93</v>
      </c>
      <c r="D4" s="239"/>
      <c r="E4" s="242" t="s">
        <v>96</v>
      </c>
      <c r="F4" s="240" t="s">
        <v>303</v>
      </c>
      <c r="H4" s="228" t="s">
        <v>93</v>
      </c>
      <c r="I4" s="239"/>
      <c r="J4" s="242" t="s">
        <v>96</v>
      </c>
      <c r="K4" s="240" t="s">
        <v>300</v>
      </c>
      <c r="M4" s="228" t="s">
        <v>93</v>
      </c>
      <c r="N4" s="239"/>
      <c r="O4" s="242" t="s">
        <v>96</v>
      </c>
      <c r="P4" s="240" t="s">
        <v>270</v>
      </c>
      <c r="R4" s="228" t="s">
        <v>93</v>
      </c>
      <c r="S4" s="239"/>
      <c r="T4" s="242" t="s">
        <v>96</v>
      </c>
      <c r="U4" s="240" t="s">
        <v>230</v>
      </c>
      <c r="W4" s="228" t="s">
        <v>93</v>
      </c>
      <c r="X4" s="239"/>
      <c r="Y4" s="242" t="s">
        <v>96</v>
      </c>
      <c r="Z4" s="240" t="s">
        <v>194</v>
      </c>
    </row>
    <row r="5" spans="1:38" ht="36" customHeight="1" thickTop="1" thickBot="1" x14ac:dyDescent="0.25">
      <c r="B5" s="226"/>
      <c r="C5" s="166" t="s">
        <v>94</v>
      </c>
      <c r="D5" s="166" t="s">
        <v>95</v>
      </c>
      <c r="E5" s="243"/>
      <c r="F5" s="241"/>
      <c r="H5" s="208" t="s">
        <v>94</v>
      </c>
      <c r="I5" s="208" t="s">
        <v>95</v>
      </c>
      <c r="J5" s="243"/>
      <c r="K5" s="241"/>
      <c r="M5" s="195" t="s">
        <v>94</v>
      </c>
      <c r="N5" s="195" t="s">
        <v>95</v>
      </c>
      <c r="O5" s="243"/>
      <c r="P5" s="241"/>
      <c r="R5" s="166" t="s">
        <v>94</v>
      </c>
      <c r="S5" s="166" t="s">
        <v>95</v>
      </c>
      <c r="T5" s="243"/>
      <c r="U5" s="241"/>
      <c r="W5" s="25" t="s">
        <v>94</v>
      </c>
      <c r="X5" s="25" t="s">
        <v>95</v>
      </c>
      <c r="Y5" s="243"/>
      <c r="Z5" s="241"/>
    </row>
    <row r="6" spans="1:38" ht="16.5" customHeight="1" thickTop="1" x14ac:dyDescent="0.2">
      <c r="B6" s="88" t="s">
        <v>145</v>
      </c>
      <c r="C6" s="89">
        <f>C7</f>
        <v>1104173</v>
      </c>
      <c r="D6" s="89">
        <f>D7</f>
        <v>317898</v>
      </c>
      <c r="E6" s="89">
        <f>E7</f>
        <v>36002</v>
      </c>
      <c r="F6" s="89">
        <f>SUM(C6:E6)</f>
        <v>1458073</v>
      </c>
      <c r="G6" s="216"/>
      <c r="H6" s="89">
        <f>H7</f>
        <v>269203</v>
      </c>
      <c r="I6" s="89">
        <f>I7</f>
        <v>76941</v>
      </c>
      <c r="J6" s="89">
        <f>J7</f>
        <v>10475</v>
      </c>
      <c r="K6" s="89">
        <f>SUM(H6:J6)</f>
        <v>356619</v>
      </c>
      <c r="L6" s="216"/>
      <c r="M6" s="89">
        <f>M7</f>
        <v>318380</v>
      </c>
      <c r="N6" s="89">
        <f>N7</f>
        <v>93934</v>
      </c>
      <c r="O6" s="89">
        <f>O7</f>
        <v>9610</v>
      </c>
      <c r="P6" s="89">
        <f>SUM(M6:O6)</f>
        <v>421924</v>
      </c>
      <c r="Q6" s="133"/>
      <c r="R6" s="89">
        <f>R7</f>
        <v>313421</v>
      </c>
      <c r="S6" s="89">
        <f>S7</f>
        <v>91519</v>
      </c>
      <c r="T6" s="89">
        <f>T7</f>
        <v>8639</v>
      </c>
      <c r="U6" s="89">
        <f>SUM(R6:T6)</f>
        <v>413579</v>
      </c>
      <c r="V6" s="133"/>
      <c r="W6" s="89">
        <f>W7</f>
        <v>203169</v>
      </c>
      <c r="X6" s="89">
        <f>X7</f>
        <v>55504</v>
      </c>
      <c r="Y6" s="89">
        <f>Y7</f>
        <v>7278</v>
      </c>
      <c r="Z6" s="89">
        <f>SUM(W6:Y6)</f>
        <v>265951</v>
      </c>
      <c r="AA6" s="133"/>
      <c r="AF6" s="114"/>
      <c r="AG6" s="114"/>
      <c r="AH6" s="114"/>
      <c r="AI6" s="114"/>
      <c r="AJ6" s="114"/>
      <c r="AK6" s="114"/>
      <c r="AL6" s="114"/>
    </row>
    <row r="7" spans="1:38" ht="16.5" customHeight="1" thickBot="1" x14ac:dyDescent="0.25">
      <c r="B7" s="83" t="s">
        <v>98</v>
      </c>
      <c r="C7" s="79">
        <v>1104173</v>
      </c>
      <c r="D7" s="79">
        <v>317898</v>
      </c>
      <c r="E7" s="79">
        <v>36002</v>
      </c>
      <c r="F7" s="79">
        <f t="shared" ref="F7:F19" si="0">SUM(C7:E7)</f>
        <v>1458073</v>
      </c>
      <c r="G7" s="217"/>
      <c r="H7" s="79">
        <f>C7-M7-R7-W7</f>
        <v>269203</v>
      </c>
      <c r="I7" s="79">
        <f>D7-N7-S7-X7</f>
        <v>76941</v>
      </c>
      <c r="J7" s="79">
        <f>E7-O7-T7-Y7</f>
        <v>10475</v>
      </c>
      <c r="K7" s="79">
        <f t="shared" ref="K7:K17" si="1">SUM(H7:J7)</f>
        <v>356619</v>
      </c>
      <c r="L7" s="217"/>
      <c r="M7" s="79">
        <v>318380</v>
      </c>
      <c r="N7" s="79">
        <v>93934</v>
      </c>
      <c r="O7" s="79">
        <v>9610</v>
      </c>
      <c r="P7" s="79">
        <f t="shared" ref="P7:P17" si="2">SUM(M7:O7)</f>
        <v>421924</v>
      </c>
      <c r="Q7" s="114"/>
      <c r="R7" s="79">
        <v>313421</v>
      </c>
      <c r="S7" s="79">
        <v>91519</v>
      </c>
      <c r="T7" s="79">
        <v>8639</v>
      </c>
      <c r="U7" s="79">
        <f t="shared" ref="U7:U19" si="3">SUM(R7:T7)</f>
        <v>413579</v>
      </c>
      <c r="V7" s="114"/>
      <c r="W7" s="79">
        <v>203169</v>
      </c>
      <c r="X7" s="79">
        <v>55504</v>
      </c>
      <c r="Y7" s="79">
        <v>7278</v>
      </c>
      <c r="Z7" s="79">
        <f t="shared" ref="Z7:Z19" si="4">SUM(W7:Y7)</f>
        <v>265951</v>
      </c>
      <c r="AA7" s="114"/>
      <c r="AF7" s="114"/>
      <c r="AG7" s="114"/>
      <c r="AH7" s="114"/>
      <c r="AI7" s="114"/>
      <c r="AJ7" s="114"/>
      <c r="AK7" s="114"/>
      <c r="AL7" s="114"/>
    </row>
    <row r="8" spans="1:38" ht="16.5" customHeight="1" thickTop="1" thickBot="1" x14ac:dyDescent="0.25">
      <c r="B8" s="80" t="s">
        <v>99</v>
      </c>
      <c r="C8" s="74">
        <v>451027</v>
      </c>
      <c r="D8" s="74">
        <v>156711</v>
      </c>
      <c r="E8" s="74">
        <v>-75348</v>
      </c>
      <c r="F8" s="74">
        <f t="shared" si="0"/>
        <v>532390</v>
      </c>
      <c r="G8" s="216"/>
      <c r="H8" s="89">
        <f t="shared" ref="H8:H10" si="5">C8-M8-R8-W8</f>
        <v>101372</v>
      </c>
      <c r="I8" s="89">
        <f t="shared" ref="I8:I10" si="6">D8-N8-S8-X8</f>
        <v>35761</v>
      </c>
      <c r="J8" s="89">
        <f t="shared" ref="J8:J10" si="7">E8-O8-T8-Y8</f>
        <v>-20914</v>
      </c>
      <c r="K8" s="74">
        <f t="shared" si="1"/>
        <v>116219</v>
      </c>
      <c r="L8" s="216"/>
      <c r="M8" s="89">
        <v>143117</v>
      </c>
      <c r="N8" s="89">
        <v>49670</v>
      </c>
      <c r="O8" s="89">
        <v>-13717</v>
      </c>
      <c r="P8" s="74">
        <f t="shared" si="2"/>
        <v>179070</v>
      </c>
      <c r="Q8" s="133"/>
      <c r="R8" s="89">
        <v>149935</v>
      </c>
      <c r="S8" s="89">
        <v>51428</v>
      </c>
      <c r="T8" s="89">
        <v>-21167</v>
      </c>
      <c r="U8" s="74">
        <f t="shared" si="3"/>
        <v>180196</v>
      </c>
      <c r="V8" s="133"/>
      <c r="W8" s="74">
        <v>56603</v>
      </c>
      <c r="X8" s="74">
        <v>19852</v>
      </c>
      <c r="Y8" s="74">
        <v>-19550</v>
      </c>
      <c r="Z8" s="74">
        <f t="shared" si="4"/>
        <v>56905</v>
      </c>
      <c r="AA8" s="133"/>
      <c r="AF8" s="114"/>
      <c r="AG8" s="114"/>
      <c r="AH8" s="114"/>
      <c r="AI8" s="114"/>
      <c r="AJ8" s="114"/>
      <c r="AK8" s="114"/>
      <c r="AL8" s="114"/>
    </row>
    <row r="9" spans="1:38" ht="16.5" customHeight="1" thickTop="1" thickBot="1" x14ac:dyDescent="0.25">
      <c r="B9" s="80" t="s">
        <v>37</v>
      </c>
      <c r="C9" s="74">
        <v>397438</v>
      </c>
      <c r="D9" s="74">
        <v>147718</v>
      </c>
      <c r="E9" s="74">
        <v>-76807</v>
      </c>
      <c r="F9" s="74">
        <f t="shared" si="0"/>
        <v>468349</v>
      </c>
      <c r="G9" s="216"/>
      <c r="H9" s="89">
        <f t="shared" si="5"/>
        <v>89070</v>
      </c>
      <c r="I9" s="89">
        <f t="shared" si="6"/>
        <v>33428</v>
      </c>
      <c r="J9" s="89">
        <f t="shared" si="7"/>
        <v>-20944</v>
      </c>
      <c r="K9" s="74">
        <f t="shared" si="1"/>
        <v>101554</v>
      </c>
      <c r="L9" s="216"/>
      <c r="M9" s="89">
        <v>132065</v>
      </c>
      <c r="N9" s="89">
        <v>47467</v>
      </c>
      <c r="O9" s="89">
        <v>-14908</v>
      </c>
      <c r="P9" s="74">
        <f t="shared" si="2"/>
        <v>164624</v>
      </c>
      <c r="Q9" s="133"/>
      <c r="R9" s="89">
        <v>135710</v>
      </c>
      <c r="S9" s="89">
        <v>49248</v>
      </c>
      <c r="T9" s="89">
        <v>-20915</v>
      </c>
      <c r="U9" s="74">
        <f t="shared" si="3"/>
        <v>164043</v>
      </c>
      <c r="V9" s="133"/>
      <c r="W9" s="74">
        <v>40593</v>
      </c>
      <c r="X9" s="74">
        <v>17575</v>
      </c>
      <c r="Y9" s="74">
        <v>-20040</v>
      </c>
      <c r="Z9" s="74">
        <f t="shared" si="4"/>
        <v>38128</v>
      </c>
      <c r="AA9" s="133"/>
      <c r="AF9" s="114"/>
      <c r="AG9" s="114"/>
      <c r="AH9" s="114"/>
      <c r="AI9" s="114"/>
      <c r="AJ9" s="114"/>
      <c r="AK9" s="114"/>
      <c r="AL9" s="114"/>
    </row>
    <row r="10" spans="1:38" ht="16.5" customHeight="1" thickTop="1" thickBot="1" x14ac:dyDescent="0.25">
      <c r="B10" s="83" t="s">
        <v>13</v>
      </c>
      <c r="C10" s="79">
        <v>-117013</v>
      </c>
      <c r="D10" s="79">
        <v>-42419</v>
      </c>
      <c r="E10" s="79">
        <v>-4635</v>
      </c>
      <c r="F10" s="79">
        <f t="shared" si="0"/>
        <v>-164067</v>
      </c>
      <c r="G10" s="216"/>
      <c r="H10" s="79">
        <f t="shared" si="5"/>
        <v>-29412</v>
      </c>
      <c r="I10" s="79">
        <f t="shared" si="6"/>
        <v>-10157</v>
      </c>
      <c r="J10" s="79">
        <f t="shared" si="7"/>
        <v>-1186</v>
      </c>
      <c r="K10" s="79">
        <f t="shared" si="1"/>
        <v>-40755</v>
      </c>
      <c r="L10" s="216"/>
      <c r="M10" s="79">
        <v>-29580</v>
      </c>
      <c r="N10" s="79">
        <v>-10405</v>
      </c>
      <c r="O10" s="79">
        <v>-1141</v>
      </c>
      <c r="P10" s="79">
        <f t="shared" si="2"/>
        <v>-41126</v>
      </c>
      <c r="Q10" s="133"/>
      <c r="R10" s="79">
        <v>-28677</v>
      </c>
      <c r="S10" s="79">
        <v>-10750</v>
      </c>
      <c r="T10" s="79">
        <v>-1157</v>
      </c>
      <c r="U10" s="79">
        <f t="shared" si="3"/>
        <v>-40584</v>
      </c>
      <c r="V10" s="133"/>
      <c r="W10" s="79">
        <v>-29344</v>
      </c>
      <c r="X10" s="79">
        <v>-11107</v>
      </c>
      <c r="Y10" s="28">
        <v>-1151</v>
      </c>
      <c r="Z10" s="79">
        <f t="shared" si="4"/>
        <v>-41602</v>
      </c>
      <c r="AA10" s="133"/>
      <c r="AF10" s="114"/>
      <c r="AG10" s="114"/>
      <c r="AH10" s="114"/>
      <c r="AI10" s="114"/>
      <c r="AJ10" s="114"/>
      <c r="AK10" s="114"/>
      <c r="AL10" s="114"/>
    </row>
    <row r="11" spans="1:38" ht="16.5" customHeight="1" thickTop="1" thickBot="1" x14ac:dyDescent="0.25">
      <c r="B11" s="80" t="s">
        <v>237</v>
      </c>
      <c r="C11" s="74">
        <f>SUM(C9:C10)</f>
        <v>280425</v>
      </c>
      <c r="D11" s="74">
        <f>SUM(D9:D10)</f>
        <v>105299</v>
      </c>
      <c r="E11" s="74">
        <f>SUM(E9:E10)</f>
        <v>-81442</v>
      </c>
      <c r="F11" s="74">
        <f t="shared" si="0"/>
        <v>304282</v>
      </c>
      <c r="G11" s="216"/>
      <c r="H11" s="74">
        <f>SUM(H9:H10)</f>
        <v>59658</v>
      </c>
      <c r="I11" s="74">
        <f>SUM(I9:I10)</f>
        <v>23271</v>
      </c>
      <c r="J11" s="74">
        <f>SUM(J9:J10)</f>
        <v>-22130</v>
      </c>
      <c r="K11" s="74">
        <f t="shared" si="1"/>
        <v>60799</v>
      </c>
      <c r="L11" s="216"/>
      <c r="M11" s="74">
        <f>SUM(M9:M10)</f>
        <v>102485</v>
      </c>
      <c r="N11" s="74">
        <f>SUM(N9:N10)</f>
        <v>37062</v>
      </c>
      <c r="O11" s="74">
        <f>SUM(O9:O10)</f>
        <v>-16049</v>
      </c>
      <c r="P11" s="74">
        <f t="shared" si="2"/>
        <v>123498</v>
      </c>
      <c r="Q11" s="133"/>
      <c r="R11" s="74">
        <f>SUM(R9:R10)</f>
        <v>107033</v>
      </c>
      <c r="S11" s="74">
        <f>SUM(S9:S10)</f>
        <v>38498</v>
      </c>
      <c r="T11" s="74">
        <f>SUM(T9:T10)</f>
        <v>-22072</v>
      </c>
      <c r="U11" s="74">
        <f t="shared" si="3"/>
        <v>123459</v>
      </c>
      <c r="V11" s="133"/>
      <c r="W11" s="74">
        <f>SUM(W9:W10)</f>
        <v>11249</v>
      </c>
      <c r="X11" s="74">
        <f>SUM(X9:X10)</f>
        <v>6468</v>
      </c>
      <c r="Y11" s="74">
        <f>SUM(Y9:Y10)</f>
        <v>-21191</v>
      </c>
      <c r="Z11" s="74">
        <f t="shared" si="4"/>
        <v>-3474</v>
      </c>
      <c r="AA11" s="133"/>
      <c r="AF11" s="114"/>
      <c r="AG11" s="114"/>
      <c r="AH11" s="114"/>
      <c r="AI11" s="114"/>
      <c r="AJ11" s="114"/>
      <c r="AK11" s="114"/>
      <c r="AL11" s="114"/>
    </row>
    <row r="12" spans="1:38" ht="16.5" customHeight="1" thickTop="1" thickBot="1" x14ac:dyDescent="0.25">
      <c r="B12" s="83" t="s">
        <v>101</v>
      </c>
      <c r="C12" s="79">
        <v>0</v>
      </c>
      <c r="D12" s="79">
        <v>0</v>
      </c>
      <c r="E12" s="79">
        <v>11395</v>
      </c>
      <c r="F12" s="79">
        <f t="shared" si="0"/>
        <v>11395</v>
      </c>
      <c r="G12" s="216"/>
      <c r="H12" s="79">
        <f>C12-M12-R12-W12</f>
        <v>0</v>
      </c>
      <c r="I12" s="79">
        <f>D12-N12-S12-X12</f>
        <v>0</v>
      </c>
      <c r="J12" s="79">
        <f>E12-O12-T12-Y12</f>
        <v>4721</v>
      </c>
      <c r="K12" s="79">
        <f t="shared" si="1"/>
        <v>4721</v>
      </c>
      <c r="L12" s="216"/>
      <c r="M12" s="79">
        <v>0</v>
      </c>
      <c r="N12" s="79">
        <v>0</v>
      </c>
      <c r="O12" s="79">
        <v>5590</v>
      </c>
      <c r="P12" s="79">
        <f t="shared" si="2"/>
        <v>5590</v>
      </c>
      <c r="R12" s="79">
        <v>0</v>
      </c>
      <c r="S12" s="79">
        <v>0</v>
      </c>
      <c r="T12" s="79">
        <v>-2025</v>
      </c>
      <c r="U12" s="79">
        <f t="shared" si="3"/>
        <v>-2025</v>
      </c>
      <c r="W12" s="79">
        <v>0</v>
      </c>
      <c r="X12" s="79">
        <v>0</v>
      </c>
      <c r="Y12" s="79">
        <v>3109</v>
      </c>
      <c r="Z12" s="79">
        <f t="shared" si="4"/>
        <v>3109</v>
      </c>
      <c r="AF12" s="114"/>
      <c r="AG12" s="114"/>
      <c r="AH12" s="114"/>
      <c r="AI12" s="114"/>
      <c r="AJ12" s="114"/>
      <c r="AK12" s="114"/>
      <c r="AL12" s="114"/>
    </row>
    <row r="13" spans="1:38" ht="16.5" customHeight="1" thickTop="1" thickBot="1" x14ac:dyDescent="0.25">
      <c r="B13" s="80" t="s">
        <v>329</v>
      </c>
      <c r="C13" s="74">
        <f>SUM(C11:C12)</f>
        <v>280425</v>
      </c>
      <c r="D13" s="74">
        <f>SUM(D11:D12)</f>
        <v>105299</v>
      </c>
      <c r="E13" s="74">
        <f>SUM(E11:E12)</f>
        <v>-70047</v>
      </c>
      <c r="F13" s="74">
        <f t="shared" si="0"/>
        <v>315677</v>
      </c>
      <c r="G13" s="216"/>
      <c r="H13" s="74">
        <f>SUM(H11:H12)</f>
        <v>59658</v>
      </c>
      <c r="I13" s="74">
        <f>SUM(I11:I12)</f>
        <v>23271</v>
      </c>
      <c r="J13" s="74">
        <f>SUM(J11:J12)</f>
        <v>-17409</v>
      </c>
      <c r="K13" s="74">
        <f t="shared" si="1"/>
        <v>65520</v>
      </c>
      <c r="L13" s="216"/>
      <c r="M13" s="74">
        <f>SUM(M11:M12)</f>
        <v>102485</v>
      </c>
      <c r="N13" s="74">
        <f>SUM(N11:N12)</f>
        <v>37062</v>
      </c>
      <c r="O13" s="74">
        <f>SUM(O11:O12)</f>
        <v>-10459</v>
      </c>
      <c r="P13" s="74">
        <f t="shared" si="2"/>
        <v>129088</v>
      </c>
      <c r="Q13" s="133"/>
      <c r="R13" s="74">
        <f>SUM(R11:R12)</f>
        <v>107033</v>
      </c>
      <c r="S13" s="74">
        <f>SUM(S11:S12)</f>
        <v>38498</v>
      </c>
      <c r="T13" s="74">
        <f>SUM(T11:T12)</f>
        <v>-24097</v>
      </c>
      <c r="U13" s="74">
        <f t="shared" si="3"/>
        <v>121434</v>
      </c>
      <c r="V13" s="133"/>
      <c r="W13" s="74">
        <f>SUM(W11:W12)</f>
        <v>11249</v>
      </c>
      <c r="X13" s="74">
        <f>SUM(X11:X12)</f>
        <v>6468</v>
      </c>
      <c r="Y13" s="74">
        <f>SUM(Y11:Y12)</f>
        <v>-18082</v>
      </c>
      <c r="Z13" s="74">
        <f t="shared" si="4"/>
        <v>-365</v>
      </c>
      <c r="AA13" s="133"/>
      <c r="AF13" s="114"/>
      <c r="AG13" s="114"/>
      <c r="AH13" s="114"/>
      <c r="AI13" s="114"/>
      <c r="AJ13" s="114"/>
      <c r="AK13" s="114"/>
      <c r="AL13" s="114"/>
    </row>
    <row r="14" spans="1:38" ht="16.5" hidden="1" customHeight="1" thickTop="1" thickBot="1" x14ac:dyDescent="0.25">
      <c r="B14" s="83" t="s">
        <v>41</v>
      </c>
      <c r="C14" s="79"/>
      <c r="D14" s="79"/>
      <c r="E14" s="79"/>
      <c r="F14" s="79">
        <f t="shared" si="0"/>
        <v>0</v>
      </c>
      <c r="G14" s="217"/>
      <c r="H14" s="79"/>
      <c r="I14" s="79"/>
      <c r="J14" s="79"/>
      <c r="K14" s="79">
        <f t="shared" si="1"/>
        <v>0</v>
      </c>
      <c r="L14" s="217"/>
      <c r="M14" s="79"/>
      <c r="N14" s="79"/>
      <c r="O14" s="79"/>
      <c r="P14" s="79">
        <f t="shared" si="2"/>
        <v>0</v>
      </c>
      <c r="Q14" s="114"/>
      <c r="R14" s="79"/>
      <c r="S14" s="79"/>
      <c r="T14" s="79"/>
      <c r="U14" s="79">
        <f t="shared" si="3"/>
        <v>0</v>
      </c>
      <c r="V14" s="114"/>
      <c r="W14" s="79"/>
      <c r="X14" s="79"/>
      <c r="Y14" s="79"/>
      <c r="Z14" s="79">
        <f t="shared" si="4"/>
        <v>0</v>
      </c>
      <c r="AA14" s="114"/>
      <c r="AF14" s="114"/>
      <c r="AG14" s="114"/>
      <c r="AH14" s="114"/>
      <c r="AI14" s="114"/>
      <c r="AJ14" s="114"/>
      <c r="AK14" s="114"/>
      <c r="AL14" s="114"/>
    </row>
    <row r="15" spans="1:38" ht="16.5" customHeight="1" thickTop="1" thickBot="1" x14ac:dyDescent="0.25">
      <c r="B15" s="83" t="s">
        <v>102</v>
      </c>
      <c r="C15" s="79">
        <v>-2245</v>
      </c>
      <c r="D15" s="79">
        <v>-1114</v>
      </c>
      <c r="E15" s="79">
        <v>-25756</v>
      </c>
      <c r="F15" s="79">
        <f t="shared" si="0"/>
        <v>-29115</v>
      </c>
      <c r="G15" s="216"/>
      <c r="H15" s="79">
        <f t="shared" ref="H15:H16" si="8">C15-M15-R15-W15</f>
        <v>-1324</v>
      </c>
      <c r="I15" s="79">
        <f t="shared" ref="I15:I16" si="9">D15-N15-S15-X15</f>
        <v>-531</v>
      </c>
      <c r="J15" s="79">
        <f t="shared" ref="J15:J16" si="10">E15-O15-T15-Y15</f>
        <v>-8901</v>
      </c>
      <c r="K15" s="79">
        <f t="shared" si="1"/>
        <v>-10756</v>
      </c>
      <c r="L15" s="216"/>
      <c r="M15" s="79">
        <v>-259</v>
      </c>
      <c r="N15" s="79">
        <v>-162</v>
      </c>
      <c r="O15" s="79">
        <v>-1686</v>
      </c>
      <c r="P15" s="79">
        <f t="shared" si="2"/>
        <v>-2107</v>
      </c>
      <c r="Q15" s="114"/>
      <c r="R15" s="79">
        <v>-478</v>
      </c>
      <c r="S15" s="79">
        <v>-45</v>
      </c>
      <c r="T15" s="79">
        <v>-3937</v>
      </c>
      <c r="U15" s="79">
        <f t="shared" si="3"/>
        <v>-4460</v>
      </c>
      <c r="V15" s="114"/>
      <c r="W15" s="79">
        <v>-184</v>
      </c>
      <c r="X15" s="79">
        <v>-376</v>
      </c>
      <c r="Y15" s="79">
        <v>-11232</v>
      </c>
      <c r="Z15" s="79">
        <f t="shared" si="4"/>
        <v>-11792</v>
      </c>
      <c r="AA15" s="114"/>
      <c r="AF15" s="114"/>
      <c r="AG15" s="114"/>
      <c r="AH15" s="114"/>
      <c r="AI15" s="114"/>
      <c r="AJ15" s="114"/>
      <c r="AK15" s="114"/>
      <c r="AL15" s="114"/>
    </row>
    <row r="16" spans="1:38" ht="16.5" customHeight="1" thickTop="1" thickBot="1" x14ac:dyDescent="0.25">
      <c r="B16" s="83" t="s">
        <v>8</v>
      </c>
      <c r="C16" s="79">
        <v>0</v>
      </c>
      <c r="D16" s="79">
        <v>0</v>
      </c>
      <c r="E16" s="79">
        <v>-54121</v>
      </c>
      <c r="F16" s="79">
        <f t="shared" si="0"/>
        <v>-54121</v>
      </c>
      <c r="G16" s="216"/>
      <c r="H16" s="79">
        <f t="shared" si="8"/>
        <v>0</v>
      </c>
      <c r="I16" s="79">
        <f t="shared" si="9"/>
        <v>0</v>
      </c>
      <c r="J16" s="79">
        <f t="shared" si="10"/>
        <v>-10508</v>
      </c>
      <c r="K16" s="79">
        <f t="shared" si="1"/>
        <v>-10508</v>
      </c>
      <c r="L16" s="216"/>
      <c r="M16" s="79">
        <v>0</v>
      </c>
      <c r="N16" s="79">
        <v>0</v>
      </c>
      <c r="O16" s="79">
        <v>-21067</v>
      </c>
      <c r="P16" s="79">
        <f t="shared" si="2"/>
        <v>-21067</v>
      </c>
      <c r="Q16" s="133"/>
      <c r="R16" s="79">
        <v>0</v>
      </c>
      <c r="S16" s="79">
        <v>0</v>
      </c>
      <c r="T16" s="79">
        <v>-23542</v>
      </c>
      <c r="U16" s="79">
        <f t="shared" si="3"/>
        <v>-23542</v>
      </c>
      <c r="V16" s="133"/>
      <c r="W16" s="79">
        <v>0</v>
      </c>
      <c r="X16" s="79">
        <v>0</v>
      </c>
      <c r="Y16" s="79">
        <v>996</v>
      </c>
      <c r="Z16" s="79">
        <f t="shared" si="4"/>
        <v>996</v>
      </c>
      <c r="AA16" s="133"/>
      <c r="AF16" s="114"/>
      <c r="AG16" s="114"/>
      <c r="AH16" s="114"/>
      <c r="AI16" s="114"/>
      <c r="AJ16" s="114"/>
      <c r="AK16" s="114"/>
      <c r="AL16" s="114"/>
    </row>
    <row r="17" spans="2:38" ht="16.5" customHeight="1" thickTop="1" thickBot="1" x14ac:dyDescent="0.25">
      <c r="B17" s="80" t="s">
        <v>330</v>
      </c>
      <c r="C17" s="74">
        <f>SUM(C13:C16)</f>
        <v>278180</v>
      </c>
      <c r="D17" s="74">
        <f>SUM(D13:D16)</f>
        <v>104185</v>
      </c>
      <c r="E17" s="74">
        <f>SUM(E13:E16)</f>
        <v>-149924</v>
      </c>
      <c r="F17" s="74">
        <f t="shared" si="0"/>
        <v>232441</v>
      </c>
      <c r="G17" s="216"/>
      <c r="H17" s="74">
        <f>SUM(H13:H16)</f>
        <v>58334</v>
      </c>
      <c r="I17" s="74">
        <f>SUM(I13:I16)</f>
        <v>22740</v>
      </c>
      <c r="J17" s="74">
        <f>SUM(J13:J16)</f>
        <v>-36818</v>
      </c>
      <c r="K17" s="74">
        <f t="shared" si="1"/>
        <v>44256</v>
      </c>
      <c r="L17" s="216"/>
      <c r="M17" s="74">
        <f>SUM(M13:M16)</f>
        <v>102226</v>
      </c>
      <c r="N17" s="74">
        <f>SUM(N13:N16)</f>
        <v>36900</v>
      </c>
      <c r="O17" s="74">
        <f>SUM(O13:O16)</f>
        <v>-33212</v>
      </c>
      <c r="P17" s="74">
        <f t="shared" si="2"/>
        <v>105914</v>
      </c>
      <c r="Q17" s="133"/>
      <c r="R17" s="74">
        <f>SUM(R13:R16)</f>
        <v>106555</v>
      </c>
      <c r="S17" s="74">
        <f>SUM(S13:S16)</f>
        <v>38453</v>
      </c>
      <c r="T17" s="74">
        <f>SUM(T13:T16)</f>
        <v>-51576</v>
      </c>
      <c r="U17" s="74">
        <f t="shared" si="3"/>
        <v>93432</v>
      </c>
      <c r="V17" s="133"/>
      <c r="W17" s="74">
        <f>SUM(W13:W16)</f>
        <v>11065</v>
      </c>
      <c r="X17" s="74">
        <f>SUM(X13:X16)</f>
        <v>6092</v>
      </c>
      <c r="Y17" s="74">
        <f>SUM(Y13:Y16)</f>
        <v>-28318</v>
      </c>
      <c r="Z17" s="74">
        <f t="shared" si="4"/>
        <v>-11161</v>
      </c>
      <c r="AA17" s="133"/>
      <c r="AF17" s="114"/>
      <c r="AG17" s="114"/>
      <c r="AH17" s="114"/>
      <c r="AI17" s="114"/>
      <c r="AJ17" s="114"/>
      <c r="AK17" s="114"/>
      <c r="AL17" s="114"/>
    </row>
    <row r="18" spans="2:38" ht="13.5" thickTop="1" thickBot="1" x14ac:dyDescent="0.25">
      <c r="B18" s="84"/>
      <c r="C18" s="90"/>
      <c r="D18" s="90"/>
      <c r="E18" s="90"/>
      <c r="F18" s="90"/>
      <c r="G18" s="217"/>
      <c r="H18" s="90"/>
      <c r="I18" s="90"/>
      <c r="J18" s="90"/>
      <c r="K18" s="90"/>
      <c r="L18" s="114"/>
      <c r="M18" s="90"/>
      <c r="N18" s="90"/>
      <c r="O18" s="90"/>
      <c r="P18" s="90"/>
      <c r="Q18" s="114"/>
      <c r="R18" s="90"/>
      <c r="S18" s="90"/>
      <c r="T18" s="90"/>
      <c r="U18" s="90"/>
      <c r="V18" s="114"/>
      <c r="W18" s="90"/>
      <c r="X18" s="90"/>
      <c r="Y18" s="90"/>
      <c r="Z18" s="90"/>
      <c r="AA18" s="114"/>
      <c r="AF18" s="114"/>
      <c r="AG18" s="114"/>
      <c r="AH18" s="114"/>
      <c r="AI18" s="114"/>
      <c r="AJ18" s="114"/>
      <c r="AK18" s="114"/>
      <c r="AL18" s="114"/>
    </row>
    <row r="19" spans="2:38" ht="16.5" customHeight="1" thickTop="1" thickBot="1" x14ac:dyDescent="0.25">
      <c r="B19" s="83" t="s">
        <v>103</v>
      </c>
      <c r="C19" s="91">
        <v>483776</v>
      </c>
      <c r="D19" s="91">
        <v>123998</v>
      </c>
      <c r="E19" s="91">
        <v>14326</v>
      </c>
      <c r="F19" s="91">
        <f t="shared" si="0"/>
        <v>622100</v>
      </c>
      <c r="G19" s="217"/>
      <c r="H19" s="79">
        <f>C19-M19-R19-W19</f>
        <v>49307</v>
      </c>
      <c r="I19" s="79">
        <f>D19-N19-S19-X19</f>
        <v>15900</v>
      </c>
      <c r="J19" s="79">
        <f>E19-O19-T19-Y19</f>
        <v>12531</v>
      </c>
      <c r="K19" s="91">
        <f t="shared" ref="K19" si="11">SUM(H19:J19)</f>
        <v>77738</v>
      </c>
      <c r="L19" s="114"/>
      <c r="M19" s="79">
        <v>18274</v>
      </c>
      <c r="N19" s="79">
        <v>6537</v>
      </c>
      <c r="O19" s="79">
        <v>1066</v>
      </c>
      <c r="P19" s="91">
        <f t="shared" ref="P19" si="12">SUM(M19:O19)</f>
        <v>25877</v>
      </c>
      <c r="Q19" s="114"/>
      <c r="R19" s="79">
        <v>201976</v>
      </c>
      <c r="S19" s="79">
        <v>7041</v>
      </c>
      <c r="T19" s="79">
        <v>363</v>
      </c>
      <c r="U19" s="91">
        <f t="shared" si="3"/>
        <v>209380</v>
      </c>
      <c r="V19" s="114"/>
      <c r="W19" s="91">
        <v>214219</v>
      </c>
      <c r="X19" s="91">
        <v>94520</v>
      </c>
      <c r="Y19" s="91">
        <v>366</v>
      </c>
      <c r="Z19" s="91">
        <f t="shared" si="4"/>
        <v>309105</v>
      </c>
      <c r="AA19" s="114"/>
      <c r="AF19" s="114"/>
      <c r="AG19" s="114"/>
      <c r="AH19" s="114"/>
      <c r="AI19" s="114"/>
      <c r="AJ19" s="114"/>
      <c r="AK19" s="114"/>
      <c r="AL19" s="114"/>
    </row>
    <row r="20" spans="2:38" ht="12.75" thickTop="1" x14ac:dyDescent="0.2">
      <c r="B20" s="92"/>
      <c r="G20" s="217"/>
      <c r="L20" s="114"/>
      <c r="Q20" s="114"/>
      <c r="V20" s="114"/>
      <c r="AA20" s="114"/>
      <c r="AB20" s="114"/>
      <c r="AC20" s="114"/>
      <c r="AD20" s="114"/>
    </row>
    <row r="21" spans="2:38" ht="12.75" thickBot="1" x14ac:dyDescent="0.25">
      <c r="B21" s="92"/>
      <c r="G21" s="217"/>
      <c r="L21" s="114"/>
      <c r="Q21" s="114"/>
      <c r="V21" s="114"/>
      <c r="AA21" s="114"/>
      <c r="AB21" s="114"/>
      <c r="AC21" s="114"/>
      <c r="AD21" s="114"/>
    </row>
    <row r="22" spans="2:38" ht="17.100000000000001" customHeight="1" thickTop="1" thickBot="1" x14ac:dyDescent="0.25">
      <c r="B22" s="225"/>
      <c r="C22" s="227" t="s">
        <v>93</v>
      </c>
      <c r="D22" s="239"/>
      <c r="E22" s="242" t="s">
        <v>96</v>
      </c>
      <c r="F22" s="240" t="s">
        <v>304</v>
      </c>
      <c r="G22" s="217"/>
      <c r="H22" s="228" t="s">
        <v>93</v>
      </c>
      <c r="I22" s="239"/>
      <c r="J22" s="242" t="s">
        <v>96</v>
      </c>
      <c r="K22" s="240" t="s">
        <v>301</v>
      </c>
      <c r="L22" s="114"/>
      <c r="M22" s="228" t="s">
        <v>93</v>
      </c>
      <c r="N22" s="239"/>
      <c r="O22" s="242" t="s">
        <v>96</v>
      </c>
      <c r="P22" s="240" t="s">
        <v>271</v>
      </c>
      <c r="Q22" s="114"/>
      <c r="R22" s="228" t="s">
        <v>93</v>
      </c>
      <c r="S22" s="239"/>
      <c r="T22" s="242" t="s">
        <v>96</v>
      </c>
      <c r="U22" s="240" t="s">
        <v>231</v>
      </c>
      <c r="V22" s="114"/>
      <c r="W22" s="228" t="s">
        <v>93</v>
      </c>
      <c r="X22" s="239"/>
      <c r="Y22" s="242" t="s">
        <v>96</v>
      </c>
      <c r="Z22" s="240" t="s">
        <v>176</v>
      </c>
      <c r="AA22" s="114"/>
      <c r="AB22" s="114"/>
      <c r="AC22" s="114"/>
      <c r="AD22" s="114"/>
    </row>
    <row r="23" spans="2:38" ht="38.25" customHeight="1" thickTop="1" thickBot="1" x14ac:dyDescent="0.25">
      <c r="B23" s="226"/>
      <c r="C23" s="166" t="s">
        <v>94</v>
      </c>
      <c r="D23" s="166" t="s">
        <v>95</v>
      </c>
      <c r="E23" s="243"/>
      <c r="F23" s="241"/>
      <c r="G23" s="217"/>
      <c r="H23" s="208" t="s">
        <v>94</v>
      </c>
      <c r="I23" s="208" t="s">
        <v>95</v>
      </c>
      <c r="J23" s="243"/>
      <c r="K23" s="241"/>
      <c r="L23" s="114"/>
      <c r="M23" s="195" t="s">
        <v>94</v>
      </c>
      <c r="N23" s="195" t="s">
        <v>95</v>
      </c>
      <c r="O23" s="243"/>
      <c r="P23" s="241"/>
      <c r="Q23" s="114"/>
      <c r="R23" s="166" t="s">
        <v>94</v>
      </c>
      <c r="S23" s="166" t="s">
        <v>95</v>
      </c>
      <c r="T23" s="243"/>
      <c r="U23" s="241"/>
      <c r="V23" s="114"/>
      <c r="W23" s="159" t="s">
        <v>94</v>
      </c>
      <c r="X23" s="159" t="s">
        <v>95</v>
      </c>
      <c r="Y23" s="243"/>
      <c r="Z23" s="241"/>
      <c r="AA23" s="114"/>
      <c r="AB23" s="114"/>
      <c r="AC23" s="114"/>
      <c r="AD23" s="114"/>
    </row>
    <row r="24" spans="2:38" ht="16.5" customHeight="1" thickTop="1" x14ac:dyDescent="0.2">
      <c r="B24" s="88" t="s">
        <v>97</v>
      </c>
      <c r="C24" s="89">
        <f>C25</f>
        <v>1059040</v>
      </c>
      <c r="D24" s="89">
        <f>D25</f>
        <v>292281</v>
      </c>
      <c r="E24" s="89">
        <f>E25</f>
        <v>31558</v>
      </c>
      <c r="F24" s="89">
        <f>SUM(C24:E24)</f>
        <v>1382879</v>
      </c>
      <c r="G24" s="216"/>
      <c r="H24" s="89">
        <f>H25</f>
        <v>263905</v>
      </c>
      <c r="I24" s="89">
        <f>I25</f>
        <v>74295</v>
      </c>
      <c r="J24" s="89">
        <f>J25</f>
        <v>8431</v>
      </c>
      <c r="K24" s="89">
        <f>SUM(H24:J24)</f>
        <v>346631</v>
      </c>
      <c r="L24" s="133"/>
      <c r="M24" s="89">
        <f>M25</f>
        <v>300742</v>
      </c>
      <c r="N24" s="89">
        <f>N25</f>
        <v>87338</v>
      </c>
      <c r="O24" s="89">
        <f>O25</f>
        <v>8294</v>
      </c>
      <c r="P24" s="89">
        <f>SUM(M24:O24)</f>
        <v>396374</v>
      </c>
      <c r="Q24" s="133"/>
      <c r="R24" s="89">
        <f>R25</f>
        <v>299710</v>
      </c>
      <c r="S24" s="89">
        <f>S25</f>
        <v>84338</v>
      </c>
      <c r="T24" s="89">
        <f>T25</f>
        <v>8612</v>
      </c>
      <c r="U24" s="89">
        <f>SUM(R24:T24)</f>
        <v>392660</v>
      </c>
      <c r="V24" s="133"/>
      <c r="W24" s="89">
        <f>W25</f>
        <v>194683</v>
      </c>
      <c r="X24" s="89">
        <f>X25</f>
        <v>46310</v>
      </c>
      <c r="Y24" s="89">
        <f>Y25</f>
        <v>6221</v>
      </c>
      <c r="Z24" s="89">
        <f>SUM(W24:Y24)</f>
        <v>247214</v>
      </c>
      <c r="AA24" s="133"/>
      <c r="AF24" s="114"/>
      <c r="AG24" s="114"/>
    </row>
    <row r="25" spans="2:38" ht="16.5" customHeight="1" thickBot="1" x14ac:dyDescent="0.25">
      <c r="B25" s="83" t="s">
        <v>98</v>
      </c>
      <c r="C25" s="79">
        <v>1059040</v>
      </c>
      <c r="D25" s="79">
        <v>292281</v>
      </c>
      <c r="E25" s="79">
        <v>31558</v>
      </c>
      <c r="F25" s="79">
        <f t="shared" ref="F25:F36" si="13">SUM(C25:E25)</f>
        <v>1382879</v>
      </c>
      <c r="G25" s="217"/>
      <c r="H25" s="79">
        <f>C25-M25-R25-W25</f>
        <v>263905</v>
      </c>
      <c r="I25" s="79">
        <f>D25-N25-S25-X25</f>
        <v>74295</v>
      </c>
      <c r="J25" s="79">
        <f>E25-O25-T25-Y25</f>
        <v>8431</v>
      </c>
      <c r="K25" s="79">
        <f t="shared" ref="K25:K36" si="14">SUM(H25:J25)</f>
        <v>346631</v>
      </c>
      <c r="L25" s="114"/>
      <c r="M25" s="79">
        <v>300742</v>
      </c>
      <c r="N25" s="79">
        <v>87338</v>
      </c>
      <c r="O25" s="79">
        <v>8294</v>
      </c>
      <c r="P25" s="79">
        <f t="shared" ref="P25:P36" si="15">SUM(M25:O25)</f>
        <v>396374</v>
      </c>
      <c r="Q25" s="114"/>
      <c r="R25" s="79">
        <v>299710</v>
      </c>
      <c r="S25" s="79">
        <v>84338</v>
      </c>
      <c r="T25" s="79">
        <v>8612</v>
      </c>
      <c r="U25" s="79">
        <f t="shared" ref="U25:U36" si="16">SUM(R25:T25)</f>
        <v>392660</v>
      </c>
      <c r="V25" s="114"/>
      <c r="W25" s="79">
        <v>194683</v>
      </c>
      <c r="X25" s="79">
        <v>46310</v>
      </c>
      <c r="Y25" s="79">
        <v>6221</v>
      </c>
      <c r="Z25" s="79">
        <f t="shared" ref="Z25:Z36" si="17">SUM(W25:Y25)</f>
        <v>247214</v>
      </c>
      <c r="AA25" s="114"/>
      <c r="AF25" s="114"/>
      <c r="AG25" s="114"/>
    </row>
    <row r="26" spans="2:38" ht="16.5" customHeight="1" thickTop="1" thickBot="1" x14ac:dyDescent="0.25">
      <c r="B26" s="80" t="s">
        <v>99</v>
      </c>
      <c r="C26" s="74">
        <v>421981</v>
      </c>
      <c r="D26" s="74">
        <v>144365</v>
      </c>
      <c r="E26" s="74">
        <v>-77130</v>
      </c>
      <c r="F26" s="74">
        <f t="shared" si="13"/>
        <v>489216</v>
      </c>
      <c r="G26" s="216"/>
      <c r="H26" s="89">
        <f t="shared" ref="H26:H28" si="18">C26-M26-R26-W26</f>
        <v>99808</v>
      </c>
      <c r="I26" s="89">
        <f t="shared" ref="I26:I28" si="19">D26-N26-S26-X26</f>
        <v>34414</v>
      </c>
      <c r="J26" s="89">
        <f t="shared" ref="J26:J28" si="20">E26-O26-T26-Y26</f>
        <v>-21895</v>
      </c>
      <c r="K26" s="74">
        <f t="shared" si="14"/>
        <v>112327</v>
      </c>
      <c r="L26" s="133"/>
      <c r="M26" s="89">
        <v>133668</v>
      </c>
      <c r="N26" s="89">
        <v>46913</v>
      </c>
      <c r="O26" s="89">
        <v>-17020</v>
      </c>
      <c r="P26" s="74">
        <f t="shared" si="15"/>
        <v>163561</v>
      </c>
      <c r="Q26" s="133"/>
      <c r="R26" s="89">
        <v>136109</v>
      </c>
      <c r="S26" s="89">
        <v>45522</v>
      </c>
      <c r="T26" s="89">
        <v>-19726</v>
      </c>
      <c r="U26" s="74">
        <f t="shared" si="16"/>
        <v>161905</v>
      </c>
      <c r="V26" s="133"/>
      <c r="W26" s="74">
        <v>52396</v>
      </c>
      <c r="X26" s="74">
        <v>17516</v>
      </c>
      <c r="Y26" s="74">
        <v>-18489</v>
      </c>
      <c r="Z26" s="74">
        <f t="shared" si="17"/>
        <v>51423</v>
      </c>
      <c r="AA26" s="133"/>
      <c r="AF26" s="114"/>
      <c r="AG26" s="114"/>
    </row>
    <row r="27" spans="2:38" ht="16.5" customHeight="1" thickTop="1" thickBot="1" x14ac:dyDescent="0.25">
      <c r="B27" s="80" t="s">
        <v>37</v>
      </c>
      <c r="C27" s="74">
        <v>337214</v>
      </c>
      <c r="D27" s="74">
        <v>130931</v>
      </c>
      <c r="E27" s="74">
        <v>-78532</v>
      </c>
      <c r="F27" s="74">
        <f t="shared" si="13"/>
        <v>389613</v>
      </c>
      <c r="G27" s="216"/>
      <c r="H27" s="89">
        <f t="shared" si="18"/>
        <v>78033</v>
      </c>
      <c r="I27" s="89">
        <f t="shared" si="19"/>
        <v>30955</v>
      </c>
      <c r="J27" s="89">
        <f t="shared" si="20"/>
        <v>-22187</v>
      </c>
      <c r="K27" s="74">
        <f t="shared" si="14"/>
        <v>86801</v>
      </c>
      <c r="L27" s="133"/>
      <c r="M27" s="89">
        <v>112426</v>
      </c>
      <c r="N27" s="89">
        <v>43497</v>
      </c>
      <c r="O27" s="89">
        <v>-17400</v>
      </c>
      <c r="P27" s="74">
        <f t="shared" si="15"/>
        <v>138523</v>
      </c>
      <c r="Q27" s="133"/>
      <c r="R27" s="89">
        <v>115770</v>
      </c>
      <c r="S27" s="89">
        <v>42054</v>
      </c>
      <c r="T27" s="89">
        <v>-20083</v>
      </c>
      <c r="U27" s="74">
        <f t="shared" si="16"/>
        <v>137741</v>
      </c>
      <c r="V27" s="133"/>
      <c r="W27" s="74">
        <v>30985</v>
      </c>
      <c r="X27" s="74">
        <v>14425</v>
      </c>
      <c r="Y27" s="74">
        <v>-18862</v>
      </c>
      <c r="Z27" s="74">
        <f t="shared" si="17"/>
        <v>26548</v>
      </c>
      <c r="AA27" s="133"/>
      <c r="AF27" s="114"/>
      <c r="AG27" s="114"/>
    </row>
    <row r="28" spans="2:38" ht="16.5" customHeight="1" thickTop="1" thickBot="1" x14ac:dyDescent="0.25">
      <c r="B28" s="83" t="s">
        <v>13</v>
      </c>
      <c r="C28" s="79">
        <v>-105106</v>
      </c>
      <c r="D28" s="79">
        <v>-39236</v>
      </c>
      <c r="E28" s="28">
        <v>-3862</v>
      </c>
      <c r="F28" s="79">
        <f t="shared" si="13"/>
        <v>-148204</v>
      </c>
      <c r="G28" s="216"/>
      <c r="H28" s="79">
        <f t="shared" si="18"/>
        <v>-27213</v>
      </c>
      <c r="I28" s="79">
        <f t="shared" si="19"/>
        <v>-10200</v>
      </c>
      <c r="J28" s="79">
        <f t="shared" si="20"/>
        <v>-950</v>
      </c>
      <c r="K28" s="79">
        <f t="shared" si="14"/>
        <v>-38363</v>
      </c>
      <c r="L28" s="133"/>
      <c r="M28" s="79">
        <v>-26044</v>
      </c>
      <c r="N28" s="79">
        <v>-9990</v>
      </c>
      <c r="O28" s="79">
        <v>-955</v>
      </c>
      <c r="P28" s="79">
        <f t="shared" si="15"/>
        <v>-36989</v>
      </c>
      <c r="Q28" s="133"/>
      <c r="R28" s="79">
        <v>-26365</v>
      </c>
      <c r="S28" s="79">
        <v>-9883</v>
      </c>
      <c r="T28" s="79">
        <v>-1007</v>
      </c>
      <c r="U28" s="79">
        <f t="shared" si="16"/>
        <v>-37255</v>
      </c>
      <c r="V28" s="133"/>
      <c r="W28" s="79">
        <v>-25484</v>
      </c>
      <c r="X28" s="79">
        <v>-9163</v>
      </c>
      <c r="Y28" s="28">
        <v>-950</v>
      </c>
      <c r="Z28" s="79">
        <f t="shared" si="17"/>
        <v>-35597</v>
      </c>
      <c r="AA28" s="133"/>
      <c r="AF28" s="114"/>
      <c r="AG28" s="114"/>
    </row>
    <row r="29" spans="2:38" ht="16.5" customHeight="1" thickTop="1" thickBot="1" x14ac:dyDescent="0.25">
      <c r="B29" s="80" t="s">
        <v>237</v>
      </c>
      <c r="C29" s="74">
        <f>SUM(C27:C28)</f>
        <v>232108</v>
      </c>
      <c r="D29" s="74">
        <f>SUM(D27:D28)</f>
        <v>91695</v>
      </c>
      <c r="E29" s="74">
        <f>SUM(E27:E28)</f>
        <v>-82394</v>
      </c>
      <c r="F29" s="74">
        <f t="shared" si="13"/>
        <v>241409</v>
      </c>
      <c r="G29" s="216"/>
      <c r="H29" s="74">
        <f>SUM(H27:H28)</f>
        <v>50820</v>
      </c>
      <c r="I29" s="74">
        <f>SUM(I27:I28)</f>
        <v>20755</v>
      </c>
      <c r="J29" s="74">
        <f>SUM(J27:J28)</f>
        <v>-23137</v>
      </c>
      <c r="K29" s="74">
        <f t="shared" si="14"/>
        <v>48438</v>
      </c>
      <c r="L29" s="133"/>
      <c r="M29" s="74">
        <f>SUM(M27:M28)</f>
        <v>86382</v>
      </c>
      <c r="N29" s="74">
        <f>SUM(N27:N28)</f>
        <v>33507</v>
      </c>
      <c r="O29" s="74">
        <f>SUM(O27:O28)</f>
        <v>-18355</v>
      </c>
      <c r="P29" s="74">
        <f t="shared" si="15"/>
        <v>101534</v>
      </c>
      <c r="Q29" s="133"/>
      <c r="R29" s="74">
        <f>SUM(R27:R28)</f>
        <v>89405</v>
      </c>
      <c r="S29" s="74">
        <f>SUM(S27:S28)</f>
        <v>32171</v>
      </c>
      <c r="T29" s="74">
        <f>SUM(T27:T28)</f>
        <v>-21090</v>
      </c>
      <c r="U29" s="74">
        <f t="shared" si="16"/>
        <v>100486</v>
      </c>
      <c r="V29" s="133"/>
      <c r="W29" s="74">
        <f>SUM(W27:W28)</f>
        <v>5501</v>
      </c>
      <c r="X29" s="74">
        <f>SUM(X27:X28)</f>
        <v>5262</v>
      </c>
      <c r="Y29" s="74">
        <f>SUM(Y27:Y28)</f>
        <v>-19812</v>
      </c>
      <c r="Z29" s="74">
        <f t="shared" si="17"/>
        <v>-9049</v>
      </c>
      <c r="AA29" s="133"/>
      <c r="AF29" s="114"/>
      <c r="AG29" s="114"/>
    </row>
    <row r="30" spans="2:38" ht="16.5" customHeight="1" thickTop="1" thickBot="1" x14ac:dyDescent="0.25">
      <c r="B30" s="83" t="s">
        <v>101</v>
      </c>
      <c r="C30" s="79">
        <v>0</v>
      </c>
      <c r="D30" s="79">
        <v>0</v>
      </c>
      <c r="E30" s="79">
        <v>23068</v>
      </c>
      <c r="F30" s="79">
        <f t="shared" si="13"/>
        <v>23068</v>
      </c>
      <c r="H30" s="79">
        <f>C30-M30-R30-W30</f>
        <v>0</v>
      </c>
      <c r="I30" s="79">
        <f>D30-N30-S30-X30</f>
        <v>0</v>
      </c>
      <c r="J30" s="79">
        <f>E30-O30-T30-Y30</f>
        <v>19697</v>
      </c>
      <c r="K30" s="79">
        <f t="shared" si="14"/>
        <v>19697</v>
      </c>
      <c r="M30" s="79">
        <v>0</v>
      </c>
      <c r="N30" s="79">
        <v>0</v>
      </c>
      <c r="O30" s="79">
        <v>3285</v>
      </c>
      <c r="P30" s="79">
        <f t="shared" si="15"/>
        <v>3285</v>
      </c>
      <c r="R30" s="79">
        <v>0</v>
      </c>
      <c r="S30" s="79">
        <v>0</v>
      </c>
      <c r="T30" s="79">
        <v>229</v>
      </c>
      <c r="U30" s="79">
        <f t="shared" si="16"/>
        <v>229</v>
      </c>
      <c r="W30" s="79">
        <v>0</v>
      </c>
      <c r="X30" s="79">
        <v>0</v>
      </c>
      <c r="Y30" s="79">
        <v>-143</v>
      </c>
      <c r="Z30" s="79">
        <f t="shared" si="17"/>
        <v>-143</v>
      </c>
      <c r="AF30" s="114"/>
      <c r="AG30" s="114"/>
    </row>
    <row r="31" spans="2:38" ht="16.5" customHeight="1" thickTop="1" thickBot="1" x14ac:dyDescent="0.25">
      <c r="B31" s="80" t="s">
        <v>329</v>
      </c>
      <c r="C31" s="74">
        <f>SUM(C29:C30)</f>
        <v>232108</v>
      </c>
      <c r="D31" s="74">
        <f>SUM(D29:D30)</f>
        <v>91695</v>
      </c>
      <c r="E31" s="74">
        <f>SUM(E29:E30)</f>
        <v>-59326</v>
      </c>
      <c r="F31" s="74">
        <f t="shared" si="13"/>
        <v>264477</v>
      </c>
      <c r="G31" s="216"/>
      <c r="H31" s="74">
        <f>SUM(H29:H30)</f>
        <v>50820</v>
      </c>
      <c r="I31" s="74">
        <f>SUM(I29:I30)</f>
        <v>20755</v>
      </c>
      <c r="J31" s="74">
        <f>SUM(J29:J30)</f>
        <v>-3440</v>
      </c>
      <c r="K31" s="74">
        <f t="shared" si="14"/>
        <v>68135</v>
      </c>
      <c r="L31" s="133"/>
      <c r="M31" s="74">
        <f>SUM(M29:M30)</f>
        <v>86382</v>
      </c>
      <c r="N31" s="74">
        <f>SUM(N29:N30)</f>
        <v>33507</v>
      </c>
      <c r="O31" s="74">
        <f>SUM(O29:O30)</f>
        <v>-15070</v>
      </c>
      <c r="P31" s="74">
        <f t="shared" si="15"/>
        <v>104819</v>
      </c>
      <c r="Q31" s="133"/>
      <c r="R31" s="74">
        <f>SUM(R29:R30)</f>
        <v>89405</v>
      </c>
      <c r="S31" s="74">
        <f>SUM(S29:S30)</f>
        <v>32171</v>
      </c>
      <c r="T31" s="74">
        <f>SUM(T29:T30)</f>
        <v>-20861</v>
      </c>
      <c r="U31" s="74">
        <f t="shared" si="16"/>
        <v>100715</v>
      </c>
      <c r="V31" s="133"/>
      <c r="W31" s="74">
        <f>SUM(W29:W30)</f>
        <v>5501</v>
      </c>
      <c r="X31" s="74">
        <f>SUM(X29:X30)</f>
        <v>5262</v>
      </c>
      <c r="Y31" s="74">
        <f>SUM(Y29:Y30)</f>
        <v>-19955</v>
      </c>
      <c r="Z31" s="74">
        <f t="shared" si="17"/>
        <v>-9192</v>
      </c>
      <c r="AA31" s="133"/>
      <c r="AF31" s="114"/>
      <c r="AG31" s="114"/>
    </row>
    <row r="32" spans="2:38" ht="16.5" customHeight="1" thickTop="1" thickBot="1" x14ac:dyDescent="0.25">
      <c r="B32" s="219" t="s">
        <v>302</v>
      </c>
      <c r="C32" s="79">
        <v>0</v>
      </c>
      <c r="D32" s="79">
        <v>0</v>
      </c>
      <c r="E32" s="79">
        <v>5108</v>
      </c>
      <c r="F32" s="79">
        <f t="shared" ref="F32" si="21">SUM(C32:E32)</f>
        <v>5108</v>
      </c>
      <c r="G32" s="217"/>
      <c r="H32" s="79">
        <f t="shared" ref="H32" si="22">C32-M32-R32-W32</f>
        <v>0</v>
      </c>
      <c r="I32" s="79">
        <f t="shared" ref="I32" si="23">D32-N32-S32-X32</f>
        <v>0</v>
      </c>
      <c r="J32" s="79">
        <f t="shared" ref="J32" si="24">E32-O32-T32-Y32</f>
        <v>5108</v>
      </c>
      <c r="K32" s="79">
        <f t="shared" ref="K32" si="25">SUM(H32:J32)</f>
        <v>5108</v>
      </c>
      <c r="L32" s="114"/>
      <c r="M32" s="79">
        <v>0</v>
      </c>
      <c r="N32" s="79">
        <v>0</v>
      </c>
      <c r="O32" s="79">
        <v>0</v>
      </c>
      <c r="P32" s="79">
        <f t="shared" ref="P32" si="26">SUM(M32:O32)</f>
        <v>0</v>
      </c>
      <c r="Q32" s="114"/>
      <c r="R32" s="79">
        <v>0</v>
      </c>
      <c r="S32" s="79">
        <v>0</v>
      </c>
      <c r="T32" s="79">
        <v>0</v>
      </c>
      <c r="U32" s="79">
        <f t="shared" ref="U32" si="27">SUM(R32:T32)</f>
        <v>0</v>
      </c>
      <c r="V32" s="114"/>
      <c r="W32" s="79">
        <v>0</v>
      </c>
      <c r="X32" s="79">
        <v>0</v>
      </c>
      <c r="Y32" s="79">
        <v>0</v>
      </c>
      <c r="Z32" s="79">
        <f t="shared" ref="Z32" si="28">SUM(W32:Y32)</f>
        <v>0</v>
      </c>
      <c r="AA32" s="114"/>
      <c r="AF32" s="114"/>
      <c r="AG32" s="114"/>
    </row>
    <row r="33" spans="2:33" ht="16.5" customHeight="1" thickTop="1" thickBot="1" x14ac:dyDescent="0.25">
      <c r="B33" s="83" t="s">
        <v>331</v>
      </c>
      <c r="C33" s="79">
        <v>496</v>
      </c>
      <c r="D33" s="79">
        <v>-1243</v>
      </c>
      <c r="E33" s="79">
        <v>-11810</v>
      </c>
      <c r="F33" s="79">
        <f t="shared" ref="F33" si="29">SUM(C33:E33)</f>
        <v>-12557</v>
      </c>
      <c r="G33" s="217"/>
      <c r="H33" s="79">
        <f t="shared" ref="H33" si="30">C33-M33-R33-W33</f>
        <v>1558</v>
      </c>
      <c r="I33" s="79">
        <f t="shared" ref="I33" si="31">D33-N33-S33-X33</f>
        <v>-524</v>
      </c>
      <c r="J33" s="79">
        <f t="shared" ref="J33" si="32">E33-O33-T33-Y33</f>
        <v>-711</v>
      </c>
      <c r="K33" s="79">
        <f t="shared" ref="K33" si="33">SUM(H33:J33)</f>
        <v>323</v>
      </c>
      <c r="L33" s="114"/>
      <c r="M33" s="79">
        <v>-292</v>
      </c>
      <c r="N33" s="79">
        <v>-247</v>
      </c>
      <c r="O33" s="79">
        <v>-5743</v>
      </c>
      <c r="P33" s="79">
        <f t="shared" ref="P33" si="34">SUM(M33:O33)</f>
        <v>-6282</v>
      </c>
      <c r="Q33" s="114"/>
      <c r="R33" s="79">
        <v>-517</v>
      </c>
      <c r="S33" s="79">
        <v>-266</v>
      </c>
      <c r="T33" s="79">
        <v>336</v>
      </c>
      <c r="U33" s="79">
        <f t="shared" ref="U33" si="35">SUM(R33:T33)</f>
        <v>-447</v>
      </c>
      <c r="V33" s="114"/>
      <c r="W33" s="79">
        <v>-253</v>
      </c>
      <c r="X33" s="79">
        <v>-206</v>
      </c>
      <c r="Y33" s="79">
        <v>-5692</v>
      </c>
      <c r="Z33" s="79">
        <f t="shared" ref="Z33" si="36">SUM(W33:Y33)</f>
        <v>-6151</v>
      </c>
      <c r="AA33" s="114"/>
      <c r="AF33" s="114"/>
      <c r="AG33" s="114"/>
    </row>
    <row r="34" spans="2:33" ht="16.5" customHeight="1" thickTop="1" thickBot="1" x14ac:dyDescent="0.25">
      <c r="B34" s="83" t="s">
        <v>262</v>
      </c>
      <c r="C34" s="79">
        <v>0</v>
      </c>
      <c r="D34" s="79">
        <v>0</v>
      </c>
      <c r="E34" s="79">
        <v>126</v>
      </c>
      <c r="F34" s="79">
        <f t="shared" ref="F34" si="37">SUM(C34:E34)</f>
        <v>126</v>
      </c>
      <c r="G34" s="216"/>
      <c r="H34" s="79">
        <f t="shared" ref="H34" si="38">C34-M34-R34-W34</f>
        <v>0</v>
      </c>
      <c r="I34" s="79">
        <f t="shared" ref="I34" si="39">D34-N34-S34-X34</f>
        <v>0</v>
      </c>
      <c r="J34" s="79">
        <f t="shared" ref="J34" si="40">E34-O34-T34-Y34</f>
        <v>-1</v>
      </c>
      <c r="K34" s="79">
        <f t="shared" ref="K34" si="41">SUM(H34:J34)</f>
        <v>-1</v>
      </c>
      <c r="L34" s="133"/>
      <c r="M34" s="79">
        <v>0</v>
      </c>
      <c r="N34" s="79">
        <v>0</v>
      </c>
      <c r="O34" s="79">
        <v>188</v>
      </c>
      <c r="P34" s="79">
        <f t="shared" ref="P34" si="42">SUM(M34:O34)</f>
        <v>188</v>
      </c>
      <c r="Q34" s="133"/>
      <c r="R34" s="79">
        <v>0</v>
      </c>
      <c r="S34" s="79">
        <v>0</v>
      </c>
      <c r="T34" s="79">
        <v>106</v>
      </c>
      <c r="U34" s="79">
        <f t="shared" ref="U34" si="43">SUM(R34:T34)</f>
        <v>106</v>
      </c>
      <c r="V34" s="133"/>
      <c r="W34" s="79">
        <v>0</v>
      </c>
      <c r="X34" s="79">
        <v>0</v>
      </c>
      <c r="Y34" s="79">
        <v>-167</v>
      </c>
      <c r="Z34" s="79">
        <f t="shared" ref="Z34" si="44">SUM(W34:Y34)</f>
        <v>-167</v>
      </c>
      <c r="AA34" s="133"/>
      <c r="AF34" s="114"/>
      <c r="AG34" s="114"/>
    </row>
    <row r="35" spans="2:33" ht="16.5" customHeight="1" thickTop="1" thickBot="1" x14ac:dyDescent="0.25">
      <c r="B35" s="83" t="s">
        <v>8</v>
      </c>
      <c r="C35" s="79">
        <v>0</v>
      </c>
      <c r="D35" s="79">
        <v>0</v>
      </c>
      <c r="E35" s="79">
        <v>-50007</v>
      </c>
      <c r="F35" s="79">
        <f t="shared" si="13"/>
        <v>-50007</v>
      </c>
      <c r="G35" s="216"/>
      <c r="H35" s="79">
        <f t="shared" ref="H35" si="45">C35-M35-R35-W35</f>
        <v>0</v>
      </c>
      <c r="I35" s="79">
        <f t="shared" ref="I35" si="46">D35-N35-S35-X35</f>
        <v>0</v>
      </c>
      <c r="J35" s="79">
        <f t="shared" ref="J35" si="47">E35-O35-T35-Y35</f>
        <v>-17845</v>
      </c>
      <c r="K35" s="79">
        <f t="shared" si="14"/>
        <v>-17845</v>
      </c>
      <c r="L35" s="133"/>
      <c r="M35" s="79">
        <v>0</v>
      </c>
      <c r="N35" s="79">
        <v>0</v>
      </c>
      <c r="O35" s="79">
        <v>-18676</v>
      </c>
      <c r="P35" s="79">
        <f t="shared" si="15"/>
        <v>-18676</v>
      </c>
      <c r="Q35" s="133"/>
      <c r="R35" s="79">
        <v>0</v>
      </c>
      <c r="S35" s="79">
        <v>0</v>
      </c>
      <c r="T35" s="79">
        <v>-15552</v>
      </c>
      <c r="U35" s="79">
        <f t="shared" si="16"/>
        <v>-15552</v>
      </c>
      <c r="V35" s="133"/>
      <c r="W35" s="79">
        <v>0</v>
      </c>
      <c r="X35" s="79">
        <v>0</v>
      </c>
      <c r="Y35" s="79">
        <v>2066</v>
      </c>
      <c r="Z35" s="79">
        <f t="shared" si="17"/>
        <v>2066</v>
      </c>
      <c r="AA35" s="133"/>
      <c r="AF35" s="114"/>
      <c r="AG35" s="114"/>
    </row>
    <row r="36" spans="2:33" ht="16.5" customHeight="1" thickTop="1" thickBot="1" x14ac:dyDescent="0.25">
      <c r="B36" s="80" t="s">
        <v>330</v>
      </c>
      <c r="C36" s="74">
        <f>SUM(C31:C35)</f>
        <v>232604</v>
      </c>
      <c r="D36" s="74">
        <f>SUM(D31:D35)</f>
        <v>90452</v>
      </c>
      <c r="E36" s="74">
        <f>SUM(E31:E35)</f>
        <v>-115909</v>
      </c>
      <c r="F36" s="74">
        <f t="shared" si="13"/>
        <v>207147</v>
      </c>
      <c r="G36" s="216"/>
      <c r="H36" s="74">
        <f>SUM(H31:H35)</f>
        <v>52378</v>
      </c>
      <c r="I36" s="74">
        <f>SUM(I31:I35)</f>
        <v>20231</v>
      </c>
      <c r="J36" s="74">
        <f>SUM(J31:J35)</f>
        <v>-16889</v>
      </c>
      <c r="K36" s="74">
        <f t="shared" si="14"/>
        <v>55720</v>
      </c>
      <c r="L36" s="133"/>
      <c r="M36" s="74">
        <f>SUM(M31:M35)</f>
        <v>86090</v>
      </c>
      <c r="N36" s="74">
        <f>SUM(N31:N35)</f>
        <v>33260</v>
      </c>
      <c r="O36" s="74">
        <f>SUM(O31:O35)</f>
        <v>-39301</v>
      </c>
      <c r="P36" s="74">
        <f t="shared" si="15"/>
        <v>80049</v>
      </c>
      <c r="Q36" s="133"/>
      <c r="R36" s="74">
        <f>SUM(R31:R35)</f>
        <v>88888</v>
      </c>
      <c r="S36" s="74">
        <f>SUM(S31:S35)</f>
        <v>31905</v>
      </c>
      <c r="T36" s="74">
        <f>SUM(T31:T35)</f>
        <v>-35971</v>
      </c>
      <c r="U36" s="74">
        <f t="shared" si="16"/>
        <v>84822</v>
      </c>
      <c r="V36" s="133"/>
      <c r="W36" s="74">
        <f>SUM(W31:W35)</f>
        <v>5248</v>
      </c>
      <c r="X36" s="74">
        <f>SUM(X31:X35)</f>
        <v>5056</v>
      </c>
      <c r="Y36" s="74">
        <f>SUM(Y31:Y35)</f>
        <v>-23748</v>
      </c>
      <c r="Z36" s="74">
        <f t="shared" si="17"/>
        <v>-13444</v>
      </c>
      <c r="AA36" s="133"/>
      <c r="AF36" s="114"/>
      <c r="AG36" s="114"/>
    </row>
    <row r="37" spans="2:33" ht="13.5" thickTop="1" thickBot="1" x14ac:dyDescent="0.25">
      <c r="B37" s="83"/>
      <c r="C37" s="90"/>
      <c r="D37" s="90"/>
      <c r="E37" s="90"/>
      <c r="F37" s="90"/>
      <c r="G37" s="217"/>
      <c r="H37" s="90"/>
      <c r="I37" s="90"/>
      <c r="J37" s="90"/>
      <c r="K37" s="90"/>
      <c r="L37" s="114"/>
      <c r="M37" s="90"/>
      <c r="N37" s="90"/>
      <c r="O37" s="90"/>
      <c r="P37" s="90"/>
      <c r="Q37" s="114"/>
      <c r="R37" s="90"/>
      <c r="S37" s="90"/>
      <c r="T37" s="90"/>
      <c r="U37" s="90"/>
      <c r="V37" s="114"/>
      <c r="W37" s="90"/>
      <c r="X37" s="90"/>
      <c r="Y37" s="90"/>
      <c r="Z37" s="90"/>
      <c r="AA37" s="114"/>
      <c r="AF37" s="114"/>
      <c r="AG37" s="114"/>
    </row>
    <row r="38" spans="2:33" ht="16.5" customHeight="1" thickTop="1" thickBot="1" x14ac:dyDescent="0.25">
      <c r="B38" s="83" t="s">
        <v>103</v>
      </c>
      <c r="C38" s="91">
        <v>241310</v>
      </c>
      <c r="D38" s="91">
        <v>52810</v>
      </c>
      <c r="E38" s="91">
        <v>6823</v>
      </c>
      <c r="F38" s="91">
        <f t="shared" ref="F38" si="48">SUM(C38:E38)</f>
        <v>300943</v>
      </c>
      <c r="G38" s="217"/>
      <c r="H38" s="79">
        <f>C38-M38-R38-W38</f>
        <v>52144</v>
      </c>
      <c r="I38" s="79">
        <f>D38-N38-S38-X38</f>
        <v>7255</v>
      </c>
      <c r="J38" s="79">
        <f>E38-O38-T38-Y38</f>
        <v>5202</v>
      </c>
      <c r="K38" s="91">
        <f t="shared" ref="K38" si="49">SUM(H38:J38)</f>
        <v>64601</v>
      </c>
      <c r="L38" s="114"/>
      <c r="M38" s="79">
        <v>28895</v>
      </c>
      <c r="N38" s="79">
        <v>5797</v>
      </c>
      <c r="O38" s="79">
        <v>832</v>
      </c>
      <c r="P38" s="91">
        <f t="shared" ref="P38" si="50">SUM(M38:O38)</f>
        <v>35524</v>
      </c>
      <c r="Q38" s="114"/>
      <c r="R38" s="79">
        <v>35797</v>
      </c>
      <c r="S38" s="79">
        <v>20017</v>
      </c>
      <c r="T38" s="79">
        <v>621.80866666666668</v>
      </c>
      <c r="U38" s="91">
        <f t="shared" ref="U38" si="51">SUM(R38:T38)</f>
        <v>56435.808666666664</v>
      </c>
      <c r="V38" s="114"/>
      <c r="W38" s="91">
        <v>124474</v>
      </c>
      <c r="X38" s="91">
        <v>19741</v>
      </c>
      <c r="Y38" s="91">
        <v>167.19133333333332</v>
      </c>
      <c r="Z38" s="91">
        <f t="shared" ref="Z38" si="52">SUM(W38:Y38)</f>
        <v>144382.19133333332</v>
      </c>
      <c r="AA38" s="114"/>
      <c r="AF38" s="114"/>
      <c r="AG38" s="114"/>
    </row>
    <row r="39" spans="2:33" ht="12.75" thickTop="1" x14ac:dyDescent="0.2"/>
    <row r="40" spans="2:33" x14ac:dyDescent="0.2">
      <c r="C40" s="52"/>
      <c r="D40" s="52"/>
    </row>
    <row r="41" spans="2:33" x14ac:dyDescent="0.2">
      <c r="C41" s="52"/>
      <c r="D41" s="52"/>
    </row>
    <row r="42" spans="2:33" x14ac:dyDescent="0.2">
      <c r="C42" s="52"/>
      <c r="D42" s="52"/>
      <c r="E42" s="52"/>
      <c r="F42" s="52"/>
      <c r="H42" s="52"/>
      <c r="I42" s="52"/>
      <c r="J42" s="52"/>
      <c r="K42" s="52"/>
      <c r="M42" s="52"/>
      <c r="N42" s="52"/>
      <c r="O42" s="52"/>
      <c r="P42" s="52"/>
      <c r="R42" s="52"/>
      <c r="S42" s="52"/>
      <c r="T42" s="52"/>
      <c r="U42" s="52"/>
      <c r="W42" s="52"/>
      <c r="X42" s="52"/>
      <c r="Y42" s="52"/>
      <c r="Z42" s="52"/>
    </row>
    <row r="43" spans="2:33" x14ac:dyDescent="0.2">
      <c r="C43" s="52"/>
      <c r="D43" s="52"/>
      <c r="E43" s="52"/>
      <c r="F43" s="52"/>
      <c r="H43" s="52"/>
      <c r="I43" s="52"/>
      <c r="J43" s="52"/>
      <c r="K43" s="52"/>
      <c r="M43" s="52"/>
      <c r="N43" s="52"/>
      <c r="O43" s="52"/>
      <c r="P43" s="52"/>
      <c r="R43" s="52"/>
      <c r="S43" s="52"/>
      <c r="T43" s="52"/>
      <c r="U43" s="52"/>
      <c r="W43" s="52"/>
      <c r="X43" s="52"/>
      <c r="Y43" s="52"/>
      <c r="Z43" s="52"/>
    </row>
    <row r="44" spans="2:33" x14ac:dyDescent="0.2">
      <c r="C44" s="52"/>
      <c r="D44" s="52"/>
      <c r="E44" s="52"/>
      <c r="F44" s="52"/>
      <c r="H44" s="52"/>
      <c r="I44" s="52"/>
      <c r="J44" s="52"/>
      <c r="K44" s="52"/>
      <c r="M44" s="52"/>
      <c r="N44" s="52"/>
      <c r="O44" s="52"/>
      <c r="P44" s="52"/>
      <c r="R44" s="52"/>
      <c r="S44" s="52"/>
      <c r="T44" s="52"/>
      <c r="U44" s="52"/>
      <c r="W44" s="52"/>
      <c r="X44" s="52"/>
      <c r="Y44" s="52"/>
      <c r="Z44" s="52"/>
    </row>
    <row r="45" spans="2:33" x14ac:dyDescent="0.2">
      <c r="C45" s="52"/>
      <c r="D45" s="52"/>
      <c r="E45" s="52"/>
      <c r="F45" s="52"/>
      <c r="H45" s="52"/>
      <c r="I45" s="52"/>
      <c r="J45" s="52"/>
      <c r="K45" s="52"/>
      <c r="M45" s="52"/>
      <c r="N45" s="52"/>
      <c r="O45" s="52"/>
      <c r="P45" s="52"/>
      <c r="R45" s="52"/>
      <c r="S45" s="52"/>
      <c r="T45" s="52"/>
      <c r="U45" s="52"/>
      <c r="W45" s="52"/>
      <c r="X45" s="52"/>
      <c r="Y45" s="52"/>
      <c r="Z45" s="52"/>
    </row>
    <row r="46" spans="2:33" x14ac:dyDescent="0.2">
      <c r="C46" s="52"/>
      <c r="D46" s="52"/>
      <c r="E46" s="52"/>
      <c r="F46" s="52"/>
      <c r="H46" s="52"/>
      <c r="I46" s="52"/>
      <c r="J46" s="52"/>
      <c r="K46" s="52"/>
      <c r="M46" s="52"/>
      <c r="N46" s="52"/>
      <c r="O46" s="52"/>
      <c r="P46" s="52"/>
      <c r="R46" s="52"/>
      <c r="S46" s="52"/>
      <c r="T46" s="52"/>
      <c r="U46" s="52"/>
      <c r="W46" s="52"/>
      <c r="X46" s="52"/>
      <c r="Y46" s="52"/>
      <c r="Z46" s="52"/>
    </row>
    <row r="47" spans="2:33" x14ac:dyDescent="0.2">
      <c r="C47" s="52"/>
      <c r="D47" s="52"/>
      <c r="E47" s="52"/>
      <c r="F47" s="52"/>
      <c r="H47" s="52"/>
      <c r="I47" s="52"/>
      <c r="J47" s="52"/>
      <c r="K47" s="52"/>
      <c r="M47" s="52"/>
      <c r="N47" s="52"/>
      <c r="O47" s="52"/>
      <c r="P47" s="52"/>
      <c r="R47" s="52"/>
      <c r="S47" s="52"/>
      <c r="T47" s="52"/>
      <c r="U47" s="52"/>
      <c r="W47" s="52"/>
      <c r="X47" s="52"/>
      <c r="Y47" s="52"/>
      <c r="Z47" s="52"/>
    </row>
    <row r="48" spans="2:33" x14ac:dyDescent="0.2">
      <c r="C48" s="52"/>
      <c r="D48" s="52"/>
      <c r="E48" s="52"/>
      <c r="F48" s="52"/>
      <c r="H48" s="52"/>
      <c r="I48" s="52"/>
      <c r="J48" s="52"/>
      <c r="K48" s="52"/>
      <c r="M48" s="52"/>
      <c r="N48" s="52"/>
      <c r="O48" s="52"/>
      <c r="P48" s="52"/>
      <c r="R48" s="52"/>
      <c r="S48" s="52"/>
      <c r="T48" s="52"/>
      <c r="U48" s="52"/>
      <c r="W48" s="52"/>
      <c r="X48" s="52"/>
      <c r="Y48" s="52"/>
      <c r="Z48" s="52"/>
    </row>
    <row r="49" spans="3:26" x14ac:dyDescent="0.2">
      <c r="C49" s="52"/>
      <c r="D49" s="52"/>
      <c r="E49" s="52"/>
      <c r="F49" s="52"/>
      <c r="H49" s="52"/>
      <c r="I49" s="52"/>
      <c r="J49" s="52"/>
      <c r="K49" s="52"/>
      <c r="M49" s="52"/>
      <c r="N49" s="52"/>
      <c r="O49" s="52"/>
      <c r="P49" s="52"/>
      <c r="R49" s="52"/>
      <c r="S49" s="52"/>
      <c r="T49" s="52"/>
      <c r="U49" s="52"/>
      <c r="W49" s="52"/>
      <c r="X49" s="52"/>
      <c r="Y49" s="52"/>
      <c r="Z49" s="52"/>
    </row>
    <row r="50" spans="3:26" x14ac:dyDescent="0.2">
      <c r="C50" s="52"/>
      <c r="D50" s="52"/>
      <c r="E50" s="52"/>
      <c r="F50" s="52"/>
      <c r="H50" s="52"/>
      <c r="I50" s="52"/>
      <c r="J50" s="52"/>
      <c r="K50" s="52"/>
      <c r="M50" s="52"/>
      <c r="N50" s="52"/>
      <c r="O50" s="52"/>
      <c r="P50" s="52"/>
      <c r="R50" s="52"/>
      <c r="S50" s="52"/>
      <c r="T50" s="52"/>
      <c r="U50" s="52"/>
      <c r="W50" s="52"/>
      <c r="X50" s="52"/>
      <c r="Y50" s="52"/>
      <c r="Z50" s="52"/>
    </row>
    <row r="51" spans="3:26" x14ac:dyDescent="0.2">
      <c r="C51" s="52"/>
      <c r="D51" s="52"/>
      <c r="E51" s="52"/>
      <c r="F51" s="52"/>
      <c r="H51" s="52"/>
      <c r="I51" s="52"/>
      <c r="J51" s="52"/>
      <c r="K51" s="52"/>
      <c r="M51" s="52"/>
      <c r="N51" s="52"/>
      <c r="O51" s="52"/>
      <c r="P51" s="52"/>
      <c r="R51" s="52"/>
      <c r="S51" s="52"/>
      <c r="T51" s="52"/>
      <c r="U51" s="52"/>
      <c r="W51" s="52"/>
      <c r="X51" s="52"/>
      <c r="Y51" s="52"/>
      <c r="Z51" s="52"/>
    </row>
    <row r="52" spans="3:26" x14ac:dyDescent="0.2">
      <c r="C52" s="52"/>
      <c r="D52" s="52"/>
      <c r="E52" s="52"/>
      <c r="F52" s="52"/>
      <c r="H52" s="52"/>
      <c r="I52" s="52"/>
      <c r="J52" s="52"/>
      <c r="K52" s="52"/>
      <c r="M52" s="52"/>
      <c r="N52" s="52"/>
      <c r="O52" s="52"/>
      <c r="P52" s="52"/>
      <c r="R52" s="52"/>
      <c r="S52" s="52"/>
      <c r="T52" s="52"/>
      <c r="U52" s="52"/>
      <c r="W52" s="52"/>
      <c r="X52" s="52"/>
      <c r="Y52" s="52"/>
      <c r="Z52" s="52"/>
    </row>
    <row r="53" spans="3:26" x14ac:dyDescent="0.2">
      <c r="C53" s="52"/>
      <c r="D53" s="52"/>
      <c r="E53" s="52"/>
      <c r="F53" s="52"/>
      <c r="H53" s="52"/>
      <c r="I53" s="52"/>
      <c r="J53" s="52"/>
      <c r="K53" s="52"/>
      <c r="M53" s="52"/>
      <c r="N53" s="52"/>
      <c r="O53" s="52"/>
      <c r="P53" s="52"/>
      <c r="R53" s="52"/>
      <c r="S53" s="52"/>
      <c r="T53" s="52"/>
      <c r="U53" s="52"/>
      <c r="W53" s="52"/>
      <c r="X53" s="52"/>
      <c r="Y53" s="52"/>
      <c r="Z53" s="52"/>
    </row>
    <row r="54" spans="3:26" x14ac:dyDescent="0.2">
      <c r="C54" s="52"/>
      <c r="D54" s="52"/>
      <c r="E54" s="52"/>
      <c r="F54" s="52"/>
      <c r="H54" s="52"/>
      <c r="I54" s="52"/>
      <c r="J54" s="52"/>
      <c r="K54" s="52"/>
      <c r="M54" s="52"/>
      <c r="N54" s="52"/>
      <c r="O54" s="52"/>
      <c r="P54" s="52"/>
      <c r="R54" s="52"/>
      <c r="S54" s="52"/>
      <c r="T54" s="52"/>
      <c r="U54" s="52"/>
      <c r="W54" s="52"/>
      <c r="X54" s="52"/>
      <c r="Y54" s="52"/>
      <c r="Z54" s="52"/>
    </row>
    <row r="55" spans="3:26" x14ac:dyDescent="0.2">
      <c r="C55" s="52"/>
      <c r="D55" s="52"/>
      <c r="E55" s="52"/>
      <c r="F55" s="52"/>
      <c r="H55" s="52"/>
      <c r="I55" s="52"/>
      <c r="J55" s="52"/>
      <c r="K55" s="52"/>
      <c r="M55" s="52"/>
      <c r="N55" s="52"/>
      <c r="O55" s="52"/>
      <c r="P55" s="52"/>
      <c r="R55" s="52"/>
      <c r="S55" s="52"/>
      <c r="T55" s="52"/>
      <c r="U55" s="52"/>
      <c r="W55" s="52"/>
      <c r="X55" s="52"/>
      <c r="Y55" s="52"/>
      <c r="Z55" s="52"/>
    </row>
  </sheetData>
  <mergeCells count="32">
    <mergeCell ref="Z4:Z5"/>
    <mergeCell ref="Z22:Z23"/>
    <mergeCell ref="W4:X4"/>
    <mergeCell ref="Y4:Y5"/>
    <mergeCell ref="W22:X22"/>
    <mergeCell ref="Y22:Y23"/>
    <mergeCell ref="U4:U5"/>
    <mergeCell ref="C4:D4"/>
    <mergeCell ref="E4:E5"/>
    <mergeCell ref="F4:F5"/>
    <mergeCell ref="T22:T23"/>
    <mergeCell ref="U22:U23"/>
    <mergeCell ref="T4:T5"/>
    <mergeCell ref="H22:I22"/>
    <mergeCell ref="J22:J23"/>
    <mergeCell ref="K22:K23"/>
    <mergeCell ref="B22:B23"/>
    <mergeCell ref="B4:B5"/>
    <mergeCell ref="R22:S22"/>
    <mergeCell ref="P4:P5"/>
    <mergeCell ref="M22:N22"/>
    <mergeCell ref="O22:O23"/>
    <mergeCell ref="P22:P23"/>
    <mergeCell ref="R4:S4"/>
    <mergeCell ref="C22:D22"/>
    <mergeCell ref="E22:E23"/>
    <mergeCell ref="F22:F23"/>
    <mergeCell ref="M4:N4"/>
    <mergeCell ref="O4:O5"/>
    <mergeCell ref="H4:I4"/>
    <mergeCell ref="J4:J5"/>
    <mergeCell ref="K4:K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K45"/>
  <sheetViews>
    <sheetView showGridLines="0" workbookViewId="0">
      <selection activeCell="A6" sqref="A6"/>
    </sheetView>
  </sheetViews>
  <sheetFormatPr defaultRowHeight="15.75" outlineLevelCol="1" x14ac:dyDescent="0.25"/>
  <cols>
    <col min="1" max="1" width="5" style="30" customWidth="1"/>
    <col min="2" max="2" width="55.25" style="24" customWidth="1"/>
    <col min="3" max="6" width="12.75" style="30" customWidth="1"/>
    <col min="7" max="7" width="15.125" style="30" customWidth="1"/>
    <col min="8" max="8" width="17.5" style="30" customWidth="1"/>
    <col min="9" max="9" width="3.625" style="30" customWidth="1"/>
    <col min="10" max="13" width="12.75" style="30" customWidth="1"/>
    <col min="14" max="14" width="15.125" style="30" customWidth="1"/>
    <col min="15" max="15" width="17.125" style="30" customWidth="1"/>
    <col min="16" max="16" width="3.625" style="30" customWidth="1"/>
    <col min="17" max="20" width="12.75" style="30" hidden="1" customWidth="1" outlineLevel="1"/>
    <col min="21" max="21" width="15.125" style="30" hidden="1" customWidth="1" outlineLevel="1"/>
    <col min="22" max="22" width="17.125" style="30" hidden="1" customWidth="1" outlineLevel="1"/>
    <col min="23" max="23" width="3.625" style="30" hidden="1" customWidth="1" outlineLevel="1"/>
    <col min="24" max="27" width="12.75" style="30" hidden="1" customWidth="1" outlineLevel="1"/>
    <col min="28" max="28" width="15.125" style="30" hidden="1" customWidth="1" outlineLevel="1"/>
    <col min="29" max="29" width="17.125" style="30" hidden="1" customWidth="1" outlineLevel="1"/>
    <col min="30" max="30" width="3.625" style="30" hidden="1" customWidth="1" outlineLevel="1"/>
    <col min="31" max="34" width="12.75" style="30" hidden="1" customWidth="1" outlineLevel="1"/>
    <col min="35" max="35" width="15.125" style="30" hidden="1" customWidth="1" outlineLevel="1"/>
    <col min="36" max="36" width="17.125" style="30" hidden="1" customWidth="1" outlineLevel="1"/>
    <col min="37" max="37" width="3.625" style="30" customWidth="1" collapsed="1"/>
  </cols>
  <sheetData>
    <row r="1" spans="1:37" x14ac:dyDescent="0.25">
      <c r="A1" s="112" t="s">
        <v>9</v>
      </c>
    </row>
    <row r="2" spans="1:37" x14ac:dyDescent="0.25">
      <c r="A2" s="113"/>
      <c r="C2" s="205"/>
      <c r="D2" s="205"/>
      <c r="E2" s="205"/>
      <c r="F2" s="205"/>
    </row>
    <row r="3" spans="1:37" ht="18.75" thickBot="1" x14ac:dyDescent="0.3">
      <c r="A3" s="113"/>
      <c r="B3" s="15" t="s">
        <v>214</v>
      </c>
    </row>
    <row r="4" spans="1:37" ht="17.25" customHeight="1" thickTop="1" thickBot="1" x14ac:dyDescent="0.3">
      <c r="B4" s="225"/>
      <c r="C4" s="227" t="s">
        <v>214</v>
      </c>
      <c r="D4" s="228"/>
      <c r="E4" s="228"/>
      <c r="F4" s="239"/>
      <c r="G4" s="242" t="s">
        <v>215</v>
      </c>
      <c r="H4" s="240" t="s">
        <v>303</v>
      </c>
      <c r="J4" s="228" t="s">
        <v>214</v>
      </c>
      <c r="K4" s="228"/>
      <c r="L4" s="228"/>
      <c r="M4" s="239"/>
      <c r="N4" s="242" t="s">
        <v>215</v>
      </c>
      <c r="O4" s="240" t="s">
        <v>300</v>
      </c>
      <c r="Q4" s="228" t="s">
        <v>214</v>
      </c>
      <c r="R4" s="228"/>
      <c r="S4" s="228"/>
      <c r="T4" s="239"/>
      <c r="U4" s="242" t="s">
        <v>215</v>
      </c>
      <c r="V4" s="240" t="s">
        <v>270</v>
      </c>
      <c r="X4" s="228" t="s">
        <v>214</v>
      </c>
      <c r="Y4" s="228"/>
      <c r="Z4" s="228"/>
      <c r="AA4" s="239"/>
      <c r="AB4" s="242" t="s">
        <v>215</v>
      </c>
      <c r="AC4" s="240" t="s">
        <v>230</v>
      </c>
      <c r="AE4" s="228" t="s">
        <v>214</v>
      </c>
      <c r="AF4" s="228"/>
      <c r="AG4" s="228"/>
      <c r="AH4" s="239"/>
      <c r="AI4" s="242" t="s">
        <v>215</v>
      </c>
      <c r="AJ4" s="240" t="s">
        <v>194</v>
      </c>
    </row>
    <row r="5" spans="1:37" ht="30" customHeight="1" thickTop="1" thickBot="1" x14ac:dyDescent="0.3">
      <c r="B5" s="226"/>
      <c r="C5" s="166" t="s">
        <v>104</v>
      </c>
      <c r="D5" s="166" t="s">
        <v>105</v>
      </c>
      <c r="E5" s="166" t="s">
        <v>106</v>
      </c>
      <c r="F5" s="166" t="s">
        <v>107</v>
      </c>
      <c r="G5" s="243"/>
      <c r="H5" s="241"/>
      <c r="J5" s="208" t="s">
        <v>104</v>
      </c>
      <c r="K5" s="208" t="s">
        <v>105</v>
      </c>
      <c r="L5" s="208" t="s">
        <v>106</v>
      </c>
      <c r="M5" s="208" t="s">
        <v>107</v>
      </c>
      <c r="N5" s="243"/>
      <c r="O5" s="241"/>
      <c r="Q5" s="195" t="s">
        <v>104</v>
      </c>
      <c r="R5" s="195" t="s">
        <v>105</v>
      </c>
      <c r="S5" s="195" t="s">
        <v>106</v>
      </c>
      <c r="T5" s="195" t="s">
        <v>107</v>
      </c>
      <c r="U5" s="243"/>
      <c r="V5" s="241"/>
      <c r="X5" s="166" t="s">
        <v>104</v>
      </c>
      <c r="Y5" s="166" t="s">
        <v>105</v>
      </c>
      <c r="Z5" s="166" t="s">
        <v>106</v>
      </c>
      <c r="AA5" s="166" t="s">
        <v>107</v>
      </c>
      <c r="AB5" s="243"/>
      <c r="AC5" s="241"/>
      <c r="AE5" s="160" t="s">
        <v>104</v>
      </c>
      <c r="AF5" s="160" t="s">
        <v>105</v>
      </c>
      <c r="AG5" s="160" t="s">
        <v>106</v>
      </c>
      <c r="AH5" s="160" t="s">
        <v>107</v>
      </c>
      <c r="AI5" s="243"/>
      <c r="AJ5" s="241"/>
    </row>
    <row r="6" spans="1:37" ht="16.5" thickTop="1" x14ac:dyDescent="0.25">
      <c r="B6" s="88" t="s">
        <v>145</v>
      </c>
      <c r="C6" s="89">
        <f>SUM(C7:C8)</f>
        <v>888157</v>
      </c>
      <c r="D6" s="89">
        <f t="shared" ref="D6:G6" si="0">SUM(D7:D8)</f>
        <v>356268</v>
      </c>
      <c r="E6" s="89">
        <f t="shared" si="0"/>
        <v>122139</v>
      </c>
      <c r="F6" s="89">
        <f t="shared" si="0"/>
        <v>93687</v>
      </c>
      <c r="G6" s="89">
        <f t="shared" si="0"/>
        <v>-2178</v>
      </c>
      <c r="H6" s="89">
        <f t="shared" ref="H6:H13" si="1">SUM(C6:G6)</f>
        <v>1458073</v>
      </c>
      <c r="I6" s="133"/>
      <c r="J6" s="89">
        <f>SUM(J7:J8)</f>
        <v>215761</v>
      </c>
      <c r="K6" s="89">
        <f t="shared" ref="K6:N6" si="2">SUM(K7:K8)</f>
        <v>86407</v>
      </c>
      <c r="L6" s="89">
        <f t="shared" si="2"/>
        <v>30849</v>
      </c>
      <c r="M6" s="89">
        <f t="shared" si="2"/>
        <v>25100</v>
      </c>
      <c r="N6" s="89">
        <f t="shared" si="2"/>
        <v>-1498</v>
      </c>
      <c r="O6" s="89">
        <f t="shared" ref="O6:O13" si="3">SUM(J6:N6)</f>
        <v>356619</v>
      </c>
      <c r="P6" s="133"/>
      <c r="Q6" s="89">
        <f>SUM(Q7:Q8)</f>
        <v>250315</v>
      </c>
      <c r="R6" s="89">
        <f t="shared" ref="R6:U6" si="4">SUM(R7:R8)</f>
        <v>111349</v>
      </c>
      <c r="S6" s="89">
        <f t="shared" si="4"/>
        <v>36077</v>
      </c>
      <c r="T6" s="89">
        <f t="shared" si="4"/>
        <v>24440</v>
      </c>
      <c r="U6" s="89">
        <f t="shared" si="4"/>
        <v>-257</v>
      </c>
      <c r="V6" s="89">
        <f t="shared" ref="V6:V13" si="5">SUM(Q6:U6)</f>
        <v>421924</v>
      </c>
      <c r="W6" s="133"/>
      <c r="X6" s="89">
        <f>SUM(X7:X8)</f>
        <v>247980</v>
      </c>
      <c r="Y6" s="89">
        <f t="shared" ref="Y6:AB6" si="6">SUM(Y7:Y8)</f>
        <v>104390</v>
      </c>
      <c r="Z6" s="89">
        <f t="shared" si="6"/>
        <v>36521</v>
      </c>
      <c r="AA6" s="89">
        <f t="shared" si="6"/>
        <v>24939</v>
      </c>
      <c r="AB6" s="89">
        <f t="shared" si="6"/>
        <v>-251</v>
      </c>
      <c r="AC6" s="89">
        <f t="shared" ref="AC6:AC13" si="7">SUM(X6:AB6)</f>
        <v>413579</v>
      </c>
      <c r="AD6" s="133"/>
      <c r="AE6" s="89">
        <f>SUM(AE7:AE8)</f>
        <v>174101</v>
      </c>
      <c r="AF6" s="89">
        <f t="shared" ref="AF6:AI6" si="8">SUM(AF7:AF8)</f>
        <v>54122</v>
      </c>
      <c r="AG6" s="89">
        <f t="shared" si="8"/>
        <v>18692</v>
      </c>
      <c r="AH6" s="89">
        <f t="shared" si="8"/>
        <v>19208</v>
      </c>
      <c r="AI6" s="89">
        <f t="shared" si="8"/>
        <v>-172</v>
      </c>
      <c r="AJ6" s="89">
        <f t="shared" ref="AJ6:AJ12" si="9">SUM(AE6:AI6)</f>
        <v>265951</v>
      </c>
      <c r="AK6" s="133"/>
    </row>
    <row r="7" spans="1:37" ht="16.5" thickBot="1" x14ac:dyDescent="0.3">
      <c r="B7" s="83" t="s">
        <v>98</v>
      </c>
      <c r="C7" s="79">
        <v>887165</v>
      </c>
      <c r="D7" s="79">
        <v>356268</v>
      </c>
      <c r="E7" s="79">
        <v>122139</v>
      </c>
      <c r="F7" s="79">
        <v>92501</v>
      </c>
      <c r="G7" s="79">
        <v>0</v>
      </c>
      <c r="H7" s="79">
        <f t="shared" si="1"/>
        <v>1458073</v>
      </c>
      <c r="I7" s="114"/>
      <c r="J7" s="79">
        <f>C7-Q7-X7-AE7</f>
        <v>215449</v>
      </c>
      <c r="K7" s="79">
        <f t="shared" ref="K7:N7" si="10">D7-R7-Y7-AF7</f>
        <v>86407</v>
      </c>
      <c r="L7" s="79">
        <f t="shared" si="10"/>
        <v>30849</v>
      </c>
      <c r="M7" s="79">
        <f t="shared" si="10"/>
        <v>23914</v>
      </c>
      <c r="N7" s="79">
        <f t="shared" si="10"/>
        <v>0</v>
      </c>
      <c r="O7" s="79">
        <f t="shared" si="3"/>
        <v>356619</v>
      </c>
      <c r="P7" s="114"/>
      <c r="Q7" s="79">
        <v>250058</v>
      </c>
      <c r="R7" s="79">
        <v>111349</v>
      </c>
      <c r="S7" s="79">
        <v>36077</v>
      </c>
      <c r="T7" s="79">
        <v>24440</v>
      </c>
      <c r="U7" s="79">
        <v>0</v>
      </c>
      <c r="V7" s="79">
        <f t="shared" si="5"/>
        <v>421924</v>
      </c>
      <c r="W7" s="114"/>
      <c r="X7" s="79">
        <v>247729</v>
      </c>
      <c r="Y7" s="79">
        <v>104390</v>
      </c>
      <c r="Z7" s="79">
        <v>36521</v>
      </c>
      <c r="AA7" s="79">
        <v>24939</v>
      </c>
      <c r="AB7" s="79">
        <v>0</v>
      </c>
      <c r="AC7" s="79">
        <f t="shared" si="7"/>
        <v>413579</v>
      </c>
      <c r="AD7" s="114"/>
      <c r="AE7" s="79">
        <v>173929</v>
      </c>
      <c r="AF7" s="79">
        <v>54122</v>
      </c>
      <c r="AG7" s="79">
        <v>18692</v>
      </c>
      <c r="AH7" s="79">
        <v>19208</v>
      </c>
      <c r="AI7" s="79">
        <v>0</v>
      </c>
      <c r="AJ7" s="79">
        <f t="shared" si="9"/>
        <v>265951</v>
      </c>
      <c r="AK7" s="114"/>
    </row>
    <row r="8" spans="1:37" ht="17.25" thickTop="1" thickBot="1" x14ac:dyDescent="0.3">
      <c r="B8" s="83" t="s">
        <v>216</v>
      </c>
      <c r="C8" s="79">
        <v>992</v>
      </c>
      <c r="D8" s="79">
        <v>0</v>
      </c>
      <c r="E8" s="79">
        <v>0</v>
      </c>
      <c r="F8" s="79">
        <v>1186</v>
      </c>
      <c r="G8" s="79">
        <v>-2178</v>
      </c>
      <c r="H8" s="79">
        <f t="shared" si="1"/>
        <v>0</v>
      </c>
      <c r="I8" s="114"/>
      <c r="J8" s="79">
        <f>C8-Q8-X8-AE8</f>
        <v>312</v>
      </c>
      <c r="K8" s="79">
        <f t="shared" ref="K8:K11" si="11">D8-R8-Y8-AF8</f>
        <v>0</v>
      </c>
      <c r="L8" s="79">
        <f t="shared" ref="L8:L11" si="12">E8-S8-Z8-AG8</f>
        <v>0</v>
      </c>
      <c r="M8" s="79">
        <f t="shared" ref="M8:M11" si="13">F8-T8-AA8-AH8</f>
        <v>1186</v>
      </c>
      <c r="N8" s="79">
        <f t="shared" ref="N8:N11" si="14">G8-U8-AB8-AI8</f>
        <v>-1498</v>
      </c>
      <c r="O8" s="79">
        <f t="shared" si="3"/>
        <v>0</v>
      </c>
      <c r="P8" s="114"/>
      <c r="Q8" s="79">
        <v>257</v>
      </c>
      <c r="R8" s="79">
        <v>0</v>
      </c>
      <c r="S8" s="79">
        <v>0</v>
      </c>
      <c r="T8" s="79">
        <v>0</v>
      </c>
      <c r="U8" s="79">
        <v>-257</v>
      </c>
      <c r="V8" s="79">
        <f t="shared" si="5"/>
        <v>0</v>
      </c>
      <c r="W8" s="114"/>
      <c r="X8" s="79">
        <v>251</v>
      </c>
      <c r="Y8" s="79">
        <v>0</v>
      </c>
      <c r="Z8" s="79">
        <v>0</v>
      </c>
      <c r="AA8" s="79">
        <v>0</v>
      </c>
      <c r="AB8" s="79">
        <v>-251</v>
      </c>
      <c r="AC8" s="79">
        <f t="shared" si="7"/>
        <v>0</v>
      </c>
      <c r="AD8" s="114"/>
      <c r="AE8" s="79">
        <v>172</v>
      </c>
      <c r="AF8" s="79">
        <v>0</v>
      </c>
      <c r="AG8" s="79">
        <v>0</v>
      </c>
      <c r="AH8" s="79">
        <v>0</v>
      </c>
      <c r="AI8" s="79">
        <v>-172</v>
      </c>
      <c r="AJ8" s="79">
        <f t="shared" si="9"/>
        <v>0</v>
      </c>
      <c r="AK8" s="114"/>
    </row>
    <row r="9" spans="1:37" ht="17.25" thickTop="1" thickBot="1" x14ac:dyDescent="0.3">
      <c r="B9" s="80" t="s">
        <v>99</v>
      </c>
      <c r="C9" s="74">
        <v>302492</v>
      </c>
      <c r="D9" s="74">
        <v>136947</v>
      </c>
      <c r="E9" s="74">
        <v>56270</v>
      </c>
      <c r="F9" s="74">
        <v>36648</v>
      </c>
      <c r="G9" s="74">
        <v>33</v>
      </c>
      <c r="H9" s="74">
        <f t="shared" si="1"/>
        <v>532390</v>
      </c>
      <c r="I9" s="133"/>
      <c r="J9" s="74">
        <f>C9-Q9-X9-AE9</f>
        <v>64811</v>
      </c>
      <c r="K9" s="74">
        <f t="shared" si="11"/>
        <v>28358</v>
      </c>
      <c r="L9" s="74">
        <f t="shared" si="12"/>
        <v>13440</v>
      </c>
      <c r="M9" s="74">
        <f t="shared" si="13"/>
        <v>9579</v>
      </c>
      <c r="N9" s="74">
        <f t="shared" si="14"/>
        <v>31</v>
      </c>
      <c r="O9" s="74">
        <f t="shared" si="3"/>
        <v>116219</v>
      </c>
      <c r="P9" s="133"/>
      <c r="Q9" s="74">
        <v>98694</v>
      </c>
      <c r="R9" s="74">
        <v>52283</v>
      </c>
      <c r="S9" s="74">
        <v>18419</v>
      </c>
      <c r="T9" s="74">
        <v>9669</v>
      </c>
      <c r="U9" s="74">
        <v>5</v>
      </c>
      <c r="V9" s="74">
        <f t="shared" si="5"/>
        <v>179070</v>
      </c>
      <c r="W9" s="133"/>
      <c r="X9" s="74">
        <v>102827</v>
      </c>
      <c r="Y9" s="74">
        <v>46974</v>
      </c>
      <c r="Z9" s="74">
        <v>19368</v>
      </c>
      <c r="AA9" s="74">
        <v>11030</v>
      </c>
      <c r="AB9" s="74">
        <v>-3</v>
      </c>
      <c r="AC9" s="74">
        <f t="shared" si="7"/>
        <v>180196</v>
      </c>
      <c r="AD9" s="133"/>
      <c r="AE9" s="74">
        <v>36160</v>
      </c>
      <c r="AF9" s="74">
        <v>9332</v>
      </c>
      <c r="AG9" s="74">
        <v>5043</v>
      </c>
      <c r="AH9" s="74">
        <v>6370</v>
      </c>
      <c r="AI9" s="74">
        <v>0</v>
      </c>
      <c r="AJ9" s="74">
        <f t="shared" si="9"/>
        <v>56905</v>
      </c>
      <c r="AK9" s="133"/>
    </row>
    <row r="10" spans="1:37" ht="17.25" thickTop="1" thickBot="1" x14ac:dyDescent="0.3">
      <c r="B10" s="80" t="s">
        <v>37</v>
      </c>
      <c r="C10" s="74">
        <v>294743</v>
      </c>
      <c r="D10" s="74">
        <v>112501</v>
      </c>
      <c r="E10" s="74">
        <v>42515</v>
      </c>
      <c r="F10" s="74">
        <v>18557</v>
      </c>
      <c r="G10" s="74">
        <v>33</v>
      </c>
      <c r="H10" s="74">
        <f t="shared" si="1"/>
        <v>468349</v>
      </c>
      <c r="I10" s="133"/>
      <c r="J10" s="74">
        <f>C10-Q10-X10-AE10</f>
        <v>62912</v>
      </c>
      <c r="K10" s="74">
        <f t="shared" si="11"/>
        <v>24216</v>
      </c>
      <c r="L10" s="74">
        <f t="shared" si="12"/>
        <v>9881</v>
      </c>
      <c r="M10" s="74">
        <f t="shared" si="13"/>
        <v>4514</v>
      </c>
      <c r="N10" s="74">
        <f t="shared" si="14"/>
        <v>31</v>
      </c>
      <c r="O10" s="74">
        <f t="shared" si="3"/>
        <v>101554</v>
      </c>
      <c r="P10" s="133"/>
      <c r="Q10" s="74">
        <v>96800</v>
      </c>
      <c r="R10" s="74">
        <v>47901</v>
      </c>
      <c r="S10" s="74">
        <v>14956</v>
      </c>
      <c r="T10" s="74">
        <v>4962</v>
      </c>
      <c r="U10" s="74">
        <v>5</v>
      </c>
      <c r="V10" s="74">
        <f t="shared" si="5"/>
        <v>164624</v>
      </c>
      <c r="W10" s="133"/>
      <c r="X10" s="74">
        <v>100950</v>
      </c>
      <c r="Y10" s="74">
        <v>39924</v>
      </c>
      <c r="Z10" s="74">
        <v>16004</v>
      </c>
      <c r="AA10" s="74">
        <v>7168</v>
      </c>
      <c r="AB10" s="74">
        <v>-3</v>
      </c>
      <c r="AC10" s="74">
        <f t="shared" si="7"/>
        <v>164043</v>
      </c>
      <c r="AD10" s="133"/>
      <c r="AE10" s="74">
        <v>34081</v>
      </c>
      <c r="AF10" s="74">
        <v>460</v>
      </c>
      <c r="AG10" s="74">
        <v>1674</v>
      </c>
      <c r="AH10" s="74">
        <v>1913</v>
      </c>
      <c r="AI10" s="74">
        <v>0</v>
      </c>
      <c r="AJ10" s="74">
        <f t="shared" si="9"/>
        <v>38128</v>
      </c>
      <c r="AK10" s="133"/>
    </row>
    <row r="11" spans="1:37" ht="17.25" thickTop="1" thickBot="1" x14ac:dyDescent="0.3">
      <c r="B11" s="83" t="s">
        <v>13</v>
      </c>
      <c r="C11" s="79">
        <v>-125175</v>
      </c>
      <c r="D11" s="79">
        <v>-24678</v>
      </c>
      <c r="E11" s="79">
        <v>-12749</v>
      </c>
      <c r="F11" s="79">
        <v>-1465</v>
      </c>
      <c r="G11" s="79">
        <v>0</v>
      </c>
      <c r="H11" s="79">
        <f t="shared" si="1"/>
        <v>-164067</v>
      </c>
      <c r="I11" s="133"/>
      <c r="J11" s="79">
        <f>C11-Q11-X11-AE11</f>
        <v>-30929</v>
      </c>
      <c r="K11" s="79">
        <f t="shared" si="11"/>
        <v>-6058</v>
      </c>
      <c r="L11" s="79">
        <f t="shared" si="12"/>
        <v>-3404</v>
      </c>
      <c r="M11" s="79">
        <f t="shared" si="13"/>
        <v>-364</v>
      </c>
      <c r="N11" s="79">
        <f t="shared" si="14"/>
        <v>0</v>
      </c>
      <c r="O11" s="79">
        <f t="shared" si="3"/>
        <v>-40755</v>
      </c>
      <c r="P11" s="133"/>
      <c r="Q11" s="79">
        <v>-31313</v>
      </c>
      <c r="R11" s="79">
        <v>-6212</v>
      </c>
      <c r="S11" s="79">
        <v>-3237</v>
      </c>
      <c r="T11" s="79">
        <v>-364</v>
      </c>
      <c r="U11" s="79">
        <v>0</v>
      </c>
      <c r="V11" s="79">
        <f t="shared" si="5"/>
        <v>-41126</v>
      </c>
      <c r="W11" s="133"/>
      <c r="X11" s="79">
        <v>-31420</v>
      </c>
      <c r="Y11" s="79">
        <v>-5614</v>
      </c>
      <c r="Z11" s="79">
        <v>-3182</v>
      </c>
      <c r="AA11" s="79">
        <v>-368</v>
      </c>
      <c r="AB11" s="79">
        <v>0</v>
      </c>
      <c r="AC11" s="79">
        <f t="shared" si="7"/>
        <v>-40584</v>
      </c>
      <c r="AD11" s="133"/>
      <c r="AE11" s="79">
        <v>-31513</v>
      </c>
      <c r="AF11" s="79">
        <v>-6794</v>
      </c>
      <c r="AG11" s="79">
        <v>-2926</v>
      </c>
      <c r="AH11" s="79">
        <v>-369</v>
      </c>
      <c r="AI11" s="28">
        <v>0</v>
      </c>
      <c r="AJ11" s="79">
        <f t="shared" si="9"/>
        <v>-41602</v>
      </c>
      <c r="AK11" s="133"/>
    </row>
    <row r="12" spans="1:37" ht="17.25" thickTop="1" thickBot="1" x14ac:dyDescent="0.3">
      <c r="B12" s="80" t="s">
        <v>100</v>
      </c>
      <c r="C12" s="74">
        <f>SUM(C10:C11)</f>
        <v>169568</v>
      </c>
      <c r="D12" s="74">
        <f>SUM(D10:D11)</f>
        <v>87823</v>
      </c>
      <c r="E12" s="74">
        <f>SUM(E10:E11)</f>
        <v>29766</v>
      </c>
      <c r="F12" s="74">
        <f>SUM(F10:F11)</f>
        <v>17092</v>
      </c>
      <c r="G12" s="74">
        <f>SUM(G10:G11)</f>
        <v>33</v>
      </c>
      <c r="H12" s="74">
        <f t="shared" si="1"/>
        <v>304282</v>
      </c>
      <c r="I12" s="133"/>
      <c r="J12" s="74">
        <f>SUM(J10:J11)</f>
        <v>31983</v>
      </c>
      <c r="K12" s="74">
        <f>SUM(K10:K11)</f>
        <v>18158</v>
      </c>
      <c r="L12" s="74">
        <f>SUM(L10:L11)</f>
        <v>6477</v>
      </c>
      <c r="M12" s="74">
        <f>SUM(M10:M11)</f>
        <v>4150</v>
      </c>
      <c r="N12" s="74">
        <f>SUM(N10:N11)</f>
        <v>31</v>
      </c>
      <c r="O12" s="74">
        <f t="shared" si="3"/>
        <v>60799</v>
      </c>
      <c r="P12" s="133"/>
      <c r="Q12" s="74">
        <f>SUM(Q10:Q11)</f>
        <v>65487</v>
      </c>
      <c r="R12" s="74">
        <f>SUM(R10:R11)</f>
        <v>41689</v>
      </c>
      <c r="S12" s="74">
        <f>SUM(S10:S11)</f>
        <v>11719</v>
      </c>
      <c r="T12" s="74">
        <f>SUM(T10:T11)</f>
        <v>4598</v>
      </c>
      <c r="U12" s="74">
        <f>SUM(U10:U11)</f>
        <v>5</v>
      </c>
      <c r="V12" s="74">
        <f t="shared" si="5"/>
        <v>123498</v>
      </c>
      <c r="W12" s="133"/>
      <c r="X12" s="74">
        <f>SUM(X10:X11)</f>
        <v>69530</v>
      </c>
      <c r="Y12" s="74">
        <f>SUM(Y10:Y11)</f>
        <v>34310</v>
      </c>
      <c r="Z12" s="74">
        <f>SUM(Z10:Z11)</f>
        <v>12822</v>
      </c>
      <c r="AA12" s="74">
        <f>SUM(AA10:AA11)</f>
        <v>6800</v>
      </c>
      <c r="AB12" s="74">
        <f>SUM(AB10:AB11)</f>
        <v>-3</v>
      </c>
      <c r="AC12" s="74">
        <f t="shared" si="7"/>
        <v>123459</v>
      </c>
      <c r="AD12" s="133"/>
      <c r="AE12" s="74">
        <f>SUM(AE10:AE11)</f>
        <v>2568</v>
      </c>
      <c r="AF12" s="74">
        <f>SUM(AF10:AF11)</f>
        <v>-6334</v>
      </c>
      <c r="AG12" s="74">
        <f>SUM(AG10:AG11)</f>
        <v>-1252</v>
      </c>
      <c r="AH12" s="74">
        <f>SUM(AH10:AH11)</f>
        <v>1544</v>
      </c>
      <c r="AI12" s="74">
        <f>SUM(AI10:AI11)</f>
        <v>0</v>
      </c>
      <c r="AJ12" s="74">
        <f t="shared" si="9"/>
        <v>-3474</v>
      </c>
      <c r="AK12" s="133"/>
    </row>
    <row r="13" spans="1:37" ht="17.25" thickTop="1" thickBot="1" x14ac:dyDescent="0.3">
      <c r="B13" s="83" t="s">
        <v>103</v>
      </c>
      <c r="C13" s="79">
        <v>93559</v>
      </c>
      <c r="D13" s="79">
        <v>516039</v>
      </c>
      <c r="E13" s="79">
        <v>9675</v>
      </c>
      <c r="F13" s="79">
        <v>2827</v>
      </c>
      <c r="G13" s="79">
        <v>0</v>
      </c>
      <c r="H13" s="79">
        <f t="shared" si="1"/>
        <v>622100</v>
      </c>
      <c r="I13" s="133"/>
      <c r="J13" s="79">
        <f>C13-Q13-X13-AE13</f>
        <v>41144</v>
      </c>
      <c r="K13" s="79">
        <f t="shared" ref="K13" si="15">D13-R13-Y13-AF13</f>
        <v>32437</v>
      </c>
      <c r="L13" s="79">
        <f t="shared" ref="L13" si="16">E13-S13-Z13-AG13</f>
        <v>2819</v>
      </c>
      <c r="M13" s="79">
        <f t="shared" ref="M13" si="17">F13-T13-AA13-AH13</f>
        <v>1338</v>
      </c>
      <c r="N13" s="79">
        <f t="shared" ref="N13" si="18">G13-U13-AB13-AI13</f>
        <v>0</v>
      </c>
      <c r="O13" s="79">
        <f t="shared" si="3"/>
        <v>77738</v>
      </c>
      <c r="P13" s="133"/>
      <c r="Q13" s="79">
        <v>21672</v>
      </c>
      <c r="R13" s="79">
        <v>2969</v>
      </c>
      <c r="S13" s="79">
        <v>893</v>
      </c>
      <c r="T13" s="79">
        <v>343</v>
      </c>
      <c r="U13" s="79">
        <v>0</v>
      </c>
      <c r="V13" s="79">
        <f t="shared" si="5"/>
        <v>25877</v>
      </c>
      <c r="W13" s="133"/>
      <c r="X13" s="79">
        <v>21540</v>
      </c>
      <c r="Y13" s="79">
        <v>185112</v>
      </c>
      <c r="Z13" s="79">
        <v>1661</v>
      </c>
      <c r="AA13" s="79">
        <v>1067</v>
      </c>
      <c r="AB13" s="79">
        <v>0</v>
      </c>
      <c r="AC13" s="79">
        <f t="shared" si="7"/>
        <v>209380</v>
      </c>
      <c r="AD13" s="133"/>
      <c r="AE13" s="79">
        <v>9203</v>
      </c>
      <c r="AF13" s="79">
        <v>295521</v>
      </c>
      <c r="AG13" s="79">
        <v>4302</v>
      </c>
      <c r="AH13" s="79">
        <v>79</v>
      </c>
      <c r="AI13" s="28">
        <v>0</v>
      </c>
      <c r="AJ13" s="79">
        <f t="shared" ref="AJ13" si="19">SUM(AE13:AI13)</f>
        <v>309105</v>
      </c>
      <c r="AK13" s="133"/>
    </row>
    <row r="14" spans="1:37" ht="17.25" thickTop="1" thickBot="1" x14ac:dyDescent="0.3">
      <c r="B14" s="92"/>
      <c r="I14" s="114"/>
      <c r="P14" s="114"/>
      <c r="W14" s="114"/>
      <c r="AD14" s="114"/>
      <c r="AK14" s="114"/>
    </row>
    <row r="15" spans="1:37" ht="17.25" customHeight="1" thickTop="1" thickBot="1" x14ac:dyDescent="0.3">
      <c r="B15" s="225"/>
      <c r="C15" s="227" t="s">
        <v>214</v>
      </c>
      <c r="D15" s="228"/>
      <c r="E15" s="228"/>
      <c r="F15" s="239"/>
      <c r="G15" s="242" t="s">
        <v>215</v>
      </c>
      <c r="H15" s="240" t="s">
        <v>304</v>
      </c>
      <c r="I15" s="114"/>
      <c r="J15" s="228" t="s">
        <v>214</v>
      </c>
      <c r="K15" s="228"/>
      <c r="L15" s="228"/>
      <c r="M15" s="239"/>
      <c r="N15" s="242" t="s">
        <v>215</v>
      </c>
      <c r="O15" s="240" t="s">
        <v>301</v>
      </c>
      <c r="P15" s="114"/>
      <c r="Q15" s="228" t="s">
        <v>214</v>
      </c>
      <c r="R15" s="228"/>
      <c r="S15" s="228"/>
      <c r="T15" s="239"/>
      <c r="U15" s="242" t="s">
        <v>215</v>
      </c>
      <c r="V15" s="240" t="s">
        <v>271</v>
      </c>
      <c r="W15" s="114"/>
      <c r="X15" s="228" t="s">
        <v>214</v>
      </c>
      <c r="Y15" s="228"/>
      <c r="Z15" s="228"/>
      <c r="AA15" s="239"/>
      <c r="AB15" s="242" t="s">
        <v>215</v>
      </c>
      <c r="AC15" s="240" t="s">
        <v>231</v>
      </c>
      <c r="AD15" s="114"/>
      <c r="AE15" s="228" t="s">
        <v>214</v>
      </c>
      <c r="AF15" s="228"/>
      <c r="AG15" s="228"/>
      <c r="AH15" s="239"/>
      <c r="AI15" s="242" t="s">
        <v>215</v>
      </c>
      <c r="AJ15" s="240" t="s">
        <v>176</v>
      </c>
      <c r="AK15" s="114"/>
    </row>
    <row r="16" spans="1:37" ht="29.25" customHeight="1" thickTop="1" thickBot="1" x14ac:dyDescent="0.3">
      <c r="B16" s="226"/>
      <c r="C16" s="166" t="s">
        <v>104</v>
      </c>
      <c r="D16" s="166" t="s">
        <v>105</v>
      </c>
      <c r="E16" s="166" t="s">
        <v>106</v>
      </c>
      <c r="F16" s="166" t="s">
        <v>107</v>
      </c>
      <c r="G16" s="243"/>
      <c r="H16" s="241"/>
      <c r="I16" s="114"/>
      <c r="J16" s="208" t="s">
        <v>104</v>
      </c>
      <c r="K16" s="208" t="s">
        <v>105</v>
      </c>
      <c r="L16" s="208" t="s">
        <v>106</v>
      </c>
      <c r="M16" s="208" t="s">
        <v>107</v>
      </c>
      <c r="N16" s="243"/>
      <c r="O16" s="241"/>
      <c r="P16" s="114"/>
      <c r="Q16" s="195" t="s">
        <v>104</v>
      </c>
      <c r="R16" s="195" t="s">
        <v>105</v>
      </c>
      <c r="S16" s="195" t="s">
        <v>106</v>
      </c>
      <c r="T16" s="195" t="s">
        <v>107</v>
      </c>
      <c r="U16" s="243"/>
      <c r="V16" s="241"/>
      <c r="W16" s="114"/>
      <c r="X16" s="166" t="s">
        <v>104</v>
      </c>
      <c r="Y16" s="166" t="s">
        <v>105</v>
      </c>
      <c r="Z16" s="166" t="s">
        <v>106</v>
      </c>
      <c r="AA16" s="166" t="s">
        <v>107</v>
      </c>
      <c r="AB16" s="243"/>
      <c r="AC16" s="241"/>
      <c r="AD16" s="114"/>
      <c r="AE16" s="160" t="s">
        <v>104</v>
      </c>
      <c r="AF16" s="160" t="s">
        <v>105</v>
      </c>
      <c r="AG16" s="160" t="s">
        <v>106</v>
      </c>
      <c r="AH16" s="160" t="s">
        <v>107</v>
      </c>
      <c r="AI16" s="243"/>
      <c r="AJ16" s="241"/>
      <c r="AK16" s="114"/>
    </row>
    <row r="17" spans="2:37" ht="16.5" thickTop="1" x14ac:dyDescent="0.25">
      <c r="B17" s="88" t="s">
        <v>97</v>
      </c>
      <c r="C17" s="89">
        <f>SUM(C18:C19)</f>
        <v>862325</v>
      </c>
      <c r="D17" s="89">
        <f t="shared" ref="D17:G17" si="20">SUM(D18:D19)</f>
        <v>315600</v>
      </c>
      <c r="E17" s="89">
        <f t="shared" si="20"/>
        <v>114895</v>
      </c>
      <c r="F17" s="89">
        <f t="shared" si="20"/>
        <v>91070</v>
      </c>
      <c r="G17" s="89">
        <f t="shared" si="20"/>
        <v>-1011</v>
      </c>
      <c r="H17" s="89">
        <f t="shared" ref="H17:H24" si="21">SUM(C17:G17)</f>
        <v>1382879</v>
      </c>
      <c r="I17" s="133"/>
      <c r="J17" s="89">
        <f>SUM(J18:J19)</f>
        <v>211167</v>
      </c>
      <c r="K17" s="89">
        <f t="shared" ref="K17:N17" si="22">SUM(K18:K19)</f>
        <v>83075</v>
      </c>
      <c r="L17" s="89">
        <f t="shared" si="22"/>
        <v>28543</v>
      </c>
      <c r="M17" s="89">
        <f t="shared" si="22"/>
        <v>24055</v>
      </c>
      <c r="N17" s="89">
        <f t="shared" si="22"/>
        <v>-209</v>
      </c>
      <c r="O17" s="89">
        <f t="shared" ref="O17:O24" si="23">SUM(J17:N17)</f>
        <v>346631</v>
      </c>
      <c r="P17" s="133"/>
      <c r="Q17" s="89">
        <f>SUM(Q18:Q19)</f>
        <v>245858</v>
      </c>
      <c r="R17" s="89">
        <f t="shared" ref="R17:U17" si="24">SUM(R18:R19)</f>
        <v>92093</v>
      </c>
      <c r="S17" s="89">
        <f t="shared" si="24"/>
        <v>34570</v>
      </c>
      <c r="T17" s="89">
        <f t="shared" si="24"/>
        <v>24106</v>
      </c>
      <c r="U17" s="89">
        <f t="shared" si="24"/>
        <v>-253</v>
      </c>
      <c r="V17" s="89">
        <f t="shared" ref="V17:V24" si="25">SUM(Q17:U17)</f>
        <v>396374</v>
      </c>
      <c r="W17" s="133"/>
      <c r="X17" s="89">
        <f>SUM(X18:X19)</f>
        <v>243575</v>
      </c>
      <c r="Y17" s="89">
        <f t="shared" ref="Y17:AB17" si="26">SUM(Y18:Y19)</f>
        <v>91124</v>
      </c>
      <c r="Z17" s="89">
        <f t="shared" si="26"/>
        <v>33257</v>
      </c>
      <c r="AA17" s="89">
        <f t="shared" si="26"/>
        <v>24937</v>
      </c>
      <c r="AB17" s="89">
        <f t="shared" si="26"/>
        <v>-233</v>
      </c>
      <c r="AC17" s="89">
        <f t="shared" ref="AC17:AC24" si="27">SUM(X17:AB17)</f>
        <v>392660</v>
      </c>
      <c r="AD17" s="133"/>
      <c r="AE17" s="89">
        <f>SUM(AE18:AE19)</f>
        <v>161725</v>
      </c>
      <c r="AF17" s="89">
        <f t="shared" ref="AF17" si="28">SUM(AF18:AF19)</f>
        <v>49308</v>
      </c>
      <c r="AG17" s="89">
        <f t="shared" ref="AG17" si="29">SUM(AG18:AG19)</f>
        <v>18525</v>
      </c>
      <c r="AH17" s="89">
        <f t="shared" ref="AH17" si="30">SUM(AH18:AH19)</f>
        <v>17972</v>
      </c>
      <c r="AI17" s="89">
        <f t="shared" ref="AI17" si="31">SUM(AI18:AI19)</f>
        <v>-316</v>
      </c>
      <c r="AJ17" s="89">
        <f t="shared" ref="AJ17:AJ22" si="32">SUM(AE17:AI17)</f>
        <v>247214</v>
      </c>
      <c r="AK17" s="133"/>
    </row>
    <row r="18" spans="2:37" ht="16.5" thickBot="1" x14ac:dyDescent="0.3">
      <c r="B18" s="83" t="s">
        <v>98</v>
      </c>
      <c r="C18" s="79">
        <v>861314</v>
      </c>
      <c r="D18" s="79">
        <v>315600</v>
      </c>
      <c r="E18" s="79">
        <v>114895</v>
      </c>
      <c r="F18" s="79">
        <v>91070</v>
      </c>
      <c r="G18" s="79">
        <v>0</v>
      </c>
      <c r="H18" s="79">
        <f t="shared" si="21"/>
        <v>1382879</v>
      </c>
      <c r="I18" s="114"/>
      <c r="J18" s="79">
        <v>210958</v>
      </c>
      <c r="K18" s="79">
        <v>83075</v>
      </c>
      <c r="L18" s="79">
        <v>28543</v>
      </c>
      <c r="M18" s="79">
        <v>24055</v>
      </c>
      <c r="N18" s="79">
        <v>0</v>
      </c>
      <c r="O18" s="79">
        <f t="shared" si="23"/>
        <v>346631</v>
      </c>
      <c r="P18" s="114"/>
      <c r="Q18" s="79">
        <v>245605</v>
      </c>
      <c r="R18" s="79">
        <v>92093</v>
      </c>
      <c r="S18" s="79">
        <v>34570</v>
      </c>
      <c r="T18" s="79">
        <v>24106</v>
      </c>
      <c r="U18" s="79">
        <v>0</v>
      </c>
      <c r="V18" s="79">
        <f t="shared" si="25"/>
        <v>396374</v>
      </c>
      <c r="W18" s="114"/>
      <c r="X18" s="79">
        <v>243342</v>
      </c>
      <c r="Y18" s="79">
        <v>91124</v>
      </c>
      <c r="Z18" s="79">
        <v>33257</v>
      </c>
      <c r="AA18" s="79">
        <v>24937</v>
      </c>
      <c r="AB18" s="79">
        <v>0</v>
      </c>
      <c r="AC18" s="79">
        <f t="shared" si="27"/>
        <v>392660</v>
      </c>
      <c r="AD18" s="114"/>
      <c r="AE18" s="79">
        <v>161409</v>
      </c>
      <c r="AF18" s="79">
        <v>49308</v>
      </c>
      <c r="AG18" s="79">
        <v>18525</v>
      </c>
      <c r="AH18" s="79">
        <v>17972</v>
      </c>
      <c r="AI18" s="79">
        <v>0</v>
      </c>
      <c r="AJ18" s="79">
        <f t="shared" si="32"/>
        <v>247214</v>
      </c>
      <c r="AK18" s="114"/>
    </row>
    <row r="19" spans="2:37" ht="17.25" thickTop="1" thickBot="1" x14ac:dyDescent="0.3">
      <c r="B19" s="83" t="s">
        <v>216</v>
      </c>
      <c r="C19" s="79">
        <v>1011</v>
      </c>
      <c r="D19" s="79">
        <v>0</v>
      </c>
      <c r="E19" s="79">
        <v>0</v>
      </c>
      <c r="F19" s="79">
        <v>0</v>
      </c>
      <c r="G19" s="79">
        <v>-1011</v>
      </c>
      <c r="H19" s="79">
        <f t="shared" si="21"/>
        <v>0</v>
      </c>
      <c r="I19" s="114"/>
      <c r="J19" s="79">
        <v>209</v>
      </c>
      <c r="K19" s="79">
        <v>0</v>
      </c>
      <c r="L19" s="79">
        <v>0</v>
      </c>
      <c r="M19" s="79">
        <v>0</v>
      </c>
      <c r="N19" s="79">
        <v>-209</v>
      </c>
      <c r="O19" s="79">
        <f t="shared" si="23"/>
        <v>0</v>
      </c>
      <c r="P19" s="114"/>
      <c r="Q19" s="79">
        <v>253</v>
      </c>
      <c r="R19" s="79">
        <v>0</v>
      </c>
      <c r="S19" s="79">
        <v>0</v>
      </c>
      <c r="T19" s="79">
        <v>0</v>
      </c>
      <c r="U19" s="79">
        <v>-253</v>
      </c>
      <c r="V19" s="79">
        <f t="shared" si="25"/>
        <v>0</v>
      </c>
      <c r="W19" s="114"/>
      <c r="X19" s="79">
        <v>233</v>
      </c>
      <c r="Y19" s="79">
        <v>0</v>
      </c>
      <c r="Z19" s="79">
        <v>0</v>
      </c>
      <c r="AA19" s="79">
        <v>0</v>
      </c>
      <c r="AB19" s="79">
        <v>-233</v>
      </c>
      <c r="AC19" s="79">
        <f t="shared" si="27"/>
        <v>0</v>
      </c>
      <c r="AD19" s="114"/>
      <c r="AE19" s="79">
        <v>316</v>
      </c>
      <c r="AF19" s="79">
        <v>0</v>
      </c>
      <c r="AG19" s="79">
        <v>0</v>
      </c>
      <c r="AH19" s="79">
        <v>0</v>
      </c>
      <c r="AI19" s="79">
        <v>-316</v>
      </c>
      <c r="AJ19" s="79">
        <f t="shared" si="32"/>
        <v>0</v>
      </c>
      <c r="AK19" s="114"/>
    </row>
    <row r="20" spans="2:37" ht="17.25" thickTop="1" thickBot="1" x14ac:dyDescent="0.3">
      <c r="B20" s="80" t="s">
        <v>99</v>
      </c>
      <c r="C20" s="74">
        <v>293851</v>
      </c>
      <c r="D20" s="74">
        <v>108737</v>
      </c>
      <c r="E20" s="74">
        <v>52943</v>
      </c>
      <c r="F20" s="74">
        <v>33690</v>
      </c>
      <c r="G20" s="74">
        <v>-5</v>
      </c>
      <c r="H20" s="74">
        <f t="shared" si="21"/>
        <v>489216</v>
      </c>
      <c r="I20" s="133"/>
      <c r="J20" s="74">
        <v>67737</v>
      </c>
      <c r="K20" s="74">
        <v>22259</v>
      </c>
      <c r="L20" s="74">
        <v>12670</v>
      </c>
      <c r="M20" s="74">
        <v>9659</v>
      </c>
      <c r="N20" s="74">
        <v>2</v>
      </c>
      <c r="O20" s="74">
        <f t="shared" si="23"/>
        <v>112327</v>
      </c>
      <c r="P20" s="133"/>
      <c r="Q20" s="74">
        <v>97091</v>
      </c>
      <c r="R20" s="74">
        <v>38952</v>
      </c>
      <c r="S20" s="74">
        <v>18108</v>
      </c>
      <c r="T20" s="74">
        <v>9413</v>
      </c>
      <c r="U20" s="74">
        <v>-3</v>
      </c>
      <c r="V20" s="74">
        <f t="shared" si="25"/>
        <v>163561</v>
      </c>
      <c r="W20" s="133"/>
      <c r="X20" s="74">
        <v>96141</v>
      </c>
      <c r="Y20" s="74">
        <v>39487</v>
      </c>
      <c r="Z20" s="74">
        <v>17032</v>
      </c>
      <c r="AA20" s="74">
        <v>9245</v>
      </c>
      <c r="AB20" s="74">
        <v>0</v>
      </c>
      <c r="AC20" s="74">
        <f t="shared" si="27"/>
        <v>161905</v>
      </c>
      <c r="AD20" s="133"/>
      <c r="AE20" s="74">
        <v>32882</v>
      </c>
      <c r="AF20" s="74">
        <v>8039</v>
      </c>
      <c r="AG20" s="74">
        <v>5133</v>
      </c>
      <c r="AH20" s="74">
        <v>5373</v>
      </c>
      <c r="AI20" s="74">
        <v>-4</v>
      </c>
      <c r="AJ20" s="74">
        <f t="shared" si="32"/>
        <v>51423</v>
      </c>
      <c r="AK20" s="133"/>
    </row>
    <row r="21" spans="2:37" ht="17.25" thickTop="1" thickBot="1" x14ac:dyDescent="0.3">
      <c r="B21" s="80" t="s">
        <v>37</v>
      </c>
      <c r="C21" s="74">
        <v>286031</v>
      </c>
      <c r="D21" s="74">
        <v>49822</v>
      </c>
      <c r="E21" s="74">
        <v>39126</v>
      </c>
      <c r="F21" s="74">
        <v>14639</v>
      </c>
      <c r="G21" s="74">
        <v>-5</v>
      </c>
      <c r="H21" s="74">
        <f t="shared" si="21"/>
        <v>389613</v>
      </c>
      <c r="I21" s="133"/>
      <c r="J21" s="74">
        <v>65758</v>
      </c>
      <c r="K21" s="74">
        <v>7644</v>
      </c>
      <c r="L21" s="74">
        <v>9145</v>
      </c>
      <c r="M21" s="74">
        <v>4252</v>
      </c>
      <c r="N21" s="74">
        <v>2</v>
      </c>
      <c r="O21" s="74">
        <f t="shared" si="23"/>
        <v>86801</v>
      </c>
      <c r="P21" s="133"/>
      <c r="Q21" s="74">
        <v>95135</v>
      </c>
      <c r="R21" s="74">
        <v>24396</v>
      </c>
      <c r="S21" s="74">
        <v>14678</v>
      </c>
      <c r="T21" s="74">
        <v>4317</v>
      </c>
      <c r="U21" s="74">
        <v>-3</v>
      </c>
      <c r="V21" s="74">
        <f t="shared" si="25"/>
        <v>138523</v>
      </c>
      <c r="W21" s="133"/>
      <c r="X21" s="74">
        <v>94199</v>
      </c>
      <c r="Y21" s="74">
        <v>24900</v>
      </c>
      <c r="Z21" s="74">
        <v>13581</v>
      </c>
      <c r="AA21" s="74">
        <v>5061</v>
      </c>
      <c r="AB21" s="74">
        <v>0</v>
      </c>
      <c r="AC21" s="74">
        <f t="shared" si="27"/>
        <v>137741</v>
      </c>
      <c r="AD21" s="133"/>
      <c r="AE21" s="74">
        <v>30939</v>
      </c>
      <c r="AF21" s="74">
        <v>-7118</v>
      </c>
      <c r="AG21" s="74">
        <v>1722</v>
      </c>
      <c r="AH21" s="74">
        <v>1009</v>
      </c>
      <c r="AI21" s="74">
        <v>-4</v>
      </c>
      <c r="AJ21" s="74">
        <f t="shared" si="32"/>
        <v>26548</v>
      </c>
      <c r="AK21" s="133"/>
    </row>
    <row r="22" spans="2:37" ht="17.25" thickTop="1" thickBot="1" x14ac:dyDescent="0.3">
      <c r="B22" s="83" t="s">
        <v>13</v>
      </c>
      <c r="C22" s="79">
        <v>-121627</v>
      </c>
      <c r="D22" s="79">
        <v>-12792</v>
      </c>
      <c r="E22" s="79">
        <v>-11587</v>
      </c>
      <c r="F22" s="79">
        <v>-2198</v>
      </c>
      <c r="G22" s="28">
        <v>0</v>
      </c>
      <c r="H22" s="79">
        <f t="shared" si="21"/>
        <v>-148204</v>
      </c>
      <c r="I22" s="133"/>
      <c r="J22" s="79">
        <v>-31314</v>
      </c>
      <c r="K22" s="79">
        <v>-2920</v>
      </c>
      <c r="L22" s="79">
        <v>-3543</v>
      </c>
      <c r="M22" s="79">
        <v>-586</v>
      </c>
      <c r="N22" s="79">
        <v>0</v>
      </c>
      <c r="O22" s="79">
        <f t="shared" si="23"/>
        <v>-38363</v>
      </c>
      <c r="P22" s="133"/>
      <c r="Q22" s="79">
        <v>-30325</v>
      </c>
      <c r="R22" s="79">
        <v>-3402</v>
      </c>
      <c r="S22" s="79">
        <v>-2700</v>
      </c>
      <c r="T22" s="79">
        <v>-562</v>
      </c>
      <c r="U22" s="79">
        <v>0</v>
      </c>
      <c r="V22" s="79">
        <f t="shared" si="25"/>
        <v>-36989</v>
      </c>
      <c r="W22" s="133"/>
      <c r="X22" s="79">
        <v>-30364</v>
      </c>
      <c r="Y22" s="79">
        <v>-3745</v>
      </c>
      <c r="Z22" s="79">
        <v>-2631</v>
      </c>
      <c r="AA22" s="79">
        <v>-515</v>
      </c>
      <c r="AB22" s="79">
        <v>0</v>
      </c>
      <c r="AC22" s="79">
        <f t="shared" si="27"/>
        <v>-37255</v>
      </c>
      <c r="AD22" s="133"/>
      <c r="AE22" s="79">
        <v>-29624</v>
      </c>
      <c r="AF22" s="79">
        <v>-2725</v>
      </c>
      <c r="AG22" s="79">
        <v>-2713</v>
      </c>
      <c r="AH22" s="79">
        <v>-535</v>
      </c>
      <c r="AI22" s="28">
        <v>0</v>
      </c>
      <c r="AJ22" s="79">
        <f t="shared" si="32"/>
        <v>-35597</v>
      </c>
      <c r="AK22" s="133"/>
    </row>
    <row r="23" spans="2:37" ht="17.25" thickTop="1" thickBot="1" x14ac:dyDescent="0.3">
      <c r="B23" s="80" t="s">
        <v>100</v>
      </c>
      <c r="C23" s="74">
        <f>SUM(C21:C22)</f>
        <v>164404</v>
      </c>
      <c r="D23" s="74">
        <f>SUM(D21:D22)</f>
        <v>37030</v>
      </c>
      <c r="E23" s="74">
        <f>SUM(E21:E22)</f>
        <v>27539</v>
      </c>
      <c r="F23" s="74">
        <f>SUM(F21:F22)</f>
        <v>12441</v>
      </c>
      <c r="G23" s="74">
        <f>SUM(G21:G22)</f>
        <v>-5</v>
      </c>
      <c r="H23" s="74">
        <f t="shared" si="21"/>
        <v>241409</v>
      </c>
      <c r="I23" s="133"/>
      <c r="J23" s="74">
        <f>SUM(J21:J22)</f>
        <v>34444</v>
      </c>
      <c r="K23" s="74">
        <f>SUM(K21:K22)</f>
        <v>4724</v>
      </c>
      <c r="L23" s="74">
        <f>SUM(L21:L22)</f>
        <v>5602</v>
      </c>
      <c r="M23" s="74">
        <f>SUM(M21:M22)</f>
        <v>3666</v>
      </c>
      <c r="N23" s="74">
        <f>SUM(N21:N22)</f>
        <v>2</v>
      </c>
      <c r="O23" s="74">
        <f t="shared" si="23"/>
        <v>48438</v>
      </c>
      <c r="P23" s="133"/>
      <c r="Q23" s="74">
        <f>SUM(Q21:Q22)</f>
        <v>64810</v>
      </c>
      <c r="R23" s="74">
        <f>SUM(R21:R22)</f>
        <v>20994</v>
      </c>
      <c r="S23" s="74">
        <f>SUM(S21:S22)</f>
        <v>11978</v>
      </c>
      <c r="T23" s="74">
        <f>SUM(T21:T22)</f>
        <v>3755</v>
      </c>
      <c r="U23" s="74">
        <f>SUM(U21:U22)</f>
        <v>-3</v>
      </c>
      <c r="V23" s="74">
        <f t="shared" si="25"/>
        <v>101534</v>
      </c>
      <c r="W23" s="133"/>
      <c r="X23" s="74">
        <f>SUM(X21:X22)</f>
        <v>63835</v>
      </c>
      <c r="Y23" s="74">
        <f>SUM(Y21:Y22)</f>
        <v>21155</v>
      </c>
      <c r="Z23" s="74">
        <f>SUM(Z21:Z22)</f>
        <v>10950</v>
      </c>
      <c r="AA23" s="74">
        <f>SUM(AA21:AA22)</f>
        <v>4546</v>
      </c>
      <c r="AB23" s="74">
        <f>SUM(AB21:AB22)</f>
        <v>0</v>
      </c>
      <c r="AC23" s="74">
        <f t="shared" si="27"/>
        <v>100486</v>
      </c>
      <c r="AD23" s="133"/>
      <c r="AE23" s="74">
        <f t="shared" ref="AE23:AJ23" si="33">SUM(AE21:AE22)</f>
        <v>1315</v>
      </c>
      <c r="AF23" s="74">
        <f t="shared" si="33"/>
        <v>-9843</v>
      </c>
      <c r="AG23" s="74">
        <f t="shared" si="33"/>
        <v>-991</v>
      </c>
      <c r="AH23" s="74">
        <f t="shared" si="33"/>
        <v>474</v>
      </c>
      <c r="AI23" s="74">
        <f t="shared" si="33"/>
        <v>-4</v>
      </c>
      <c r="AJ23" s="74">
        <f t="shared" si="33"/>
        <v>-9049</v>
      </c>
      <c r="AK23" s="133"/>
    </row>
    <row r="24" spans="2:37" ht="17.25" thickTop="1" thickBot="1" x14ac:dyDescent="0.3">
      <c r="B24" s="83" t="s">
        <v>103</v>
      </c>
      <c r="C24" s="204">
        <v>139935</v>
      </c>
      <c r="D24" s="204">
        <v>147137</v>
      </c>
      <c r="E24" s="204">
        <v>11994</v>
      </c>
      <c r="F24" s="204">
        <v>1877</v>
      </c>
      <c r="G24" s="204">
        <v>0</v>
      </c>
      <c r="H24" s="204">
        <f t="shared" si="21"/>
        <v>300943</v>
      </c>
      <c r="I24" s="133"/>
      <c r="J24" s="79">
        <v>42693</v>
      </c>
      <c r="K24" s="79">
        <v>13621</v>
      </c>
      <c r="L24" s="79">
        <v>7180</v>
      </c>
      <c r="M24" s="79">
        <v>1107</v>
      </c>
      <c r="N24" s="79">
        <v>0</v>
      </c>
      <c r="O24" s="79">
        <f t="shared" si="23"/>
        <v>64601</v>
      </c>
      <c r="P24" s="133"/>
      <c r="Q24" s="79">
        <v>30963</v>
      </c>
      <c r="R24" s="79">
        <v>1750</v>
      </c>
      <c r="S24" s="79">
        <v>2164</v>
      </c>
      <c r="T24" s="79">
        <v>647</v>
      </c>
      <c r="U24" s="79">
        <v>0</v>
      </c>
      <c r="V24" s="79">
        <f t="shared" si="25"/>
        <v>35524</v>
      </c>
      <c r="W24" s="133"/>
      <c r="X24" s="79">
        <v>46920</v>
      </c>
      <c r="Y24" s="79">
        <v>8310</v>
      </c>
      <c r="Z24" s="79">
        <v>1157</v>
      </c>
      <c r="AA24" s="79">
        <v>49</v>
      </c>
      <c r="AB24" s="79">
        <v>0</v>
      </c>
      <c r="AC24" s="79">
        <f t="shared" si="27"/>
        <v>56436</v>
      </c>
      <c r="AD24" s="133"/>
      <c r="AE24" s="79">
        <v>19359</v>
      </c>
      <c r="AF24" s="79">
        <v>123456</v>
      </c>
      <c r="AG24" s="79">
        <v>1493</v>
      </c>
      <c r="AH24" s="79">
        <v>74</v>
      </c>
      <c r="AI24" s="28">
        <v>0</v>
      </c>
      <c r="AJ24" s="79">
        <f t="shared" ref="AJ24" si="34">SUM(AE24:AI24)</f>
        <v>144382</v>
      </c>
      <c r="AK24" s="133"/>
    </row>
    <row r="25" spans="2:37" ht="16.5" thickTop="1" x14ac:dyDescent="0.25"/>
    <row r="26" spans="2:37" x14ac:dyDescent="0.25">
      <c r="C26" s="218"/>
      <c r="D26" s="218"/>
      <c r="E26" s="218"/>
      <c r="F26" s="218"/>
      <c r="G26" s="52"/>
      <c r="H26" s="203"/>
      <c r="J26" s="52"/>
      <c r="K26" s="52"/>
      <c r="L26" s="52"/>
      <c r="M26" s="52"/>
      <c r="N26" s="52"/>
      <c r="O26" s="52"/>
      <c r="Q26" s="52"/>
      <c r="R26" s="52"/>
      <c r="S26" s="52"/>
      <c r="T26" s="52"/>
      <c r="U26" s="52"/>
      <c r="V26" s="52"/>
      <c r="X26" s="52"/>
      <c r="Y26" s="52"/>
      <c r="Z26" s="52"/>
      <c r="AA26" s="52"/>
      <c r="AB26" s="52"/>
      <c r="AC26" s="52"/>
    </row>
    <row r="27" spans="2:37" x14ac:dyDescent="0.25">
      <c r="C27" s="52"/>
      <c r="D27" s="52"/>
      <c r="E27" s="52"/>
      <c r="F27" s="52"/>
      <c r="G27" s="52"/>
      <c r="H27" s="52"/>
      <c r="J27" s="52"/>
      <c r="K27" s="52"/>
      <c r="L27" s="52"/>
      <c r="M27" s="52"/>
      <c r="N27" s="52"/>
      <c r="O27" s="52"/>
      <c r="Q27" s="52"/>
      <c r="R27" s="52"/>
      <c r="S27" s="52"/>
      <c r="T27" s="52"/>
      <c r="U27" s="52"/>
      <c r="V27" s="52"/>
      <c r="X27" s="52"/>
      <c r="Y27" s="52"/>
      <c r="Z27" s="52"/>
      <c r="AA27" s="52"/>
      <c r="AB27" s="52"/>
      <c r="AC27" s="52"/>
    </row>
    <row r="28" spans="2:37" x14ac:dyDescent="0.25">
      <c r="C28" s="52"/>
      <c r="D28" s="52"/>
      <c r="E28" s="52"/>
      <c r="F28" s="52"/>
      <c r="G28" s="52"/>
      <c r="H28" s="52"/>
      <c r="J28" s="52"/>
      <c r="K28" s="52"/>
      <c r="L28" s="52"/>
      <c r="M28" s="52"/>
      <c r="N28" s="52"/>
      <c r="O28" s="52"/>
      <c r="Q28" s="52"/>
      <c r="R28" s="52"/>
      <c r="S28" s="52"/>
      <c r="T28" s="52"/>
      <c r="U28" s="52"/>
      <c r="V28" s="52"/>
      <c r="X28" s="52"/>
      <c r="Y28" s="52"/>
      <c r="Z28" s="52"/>
      <c r="AA28" s="52"/>
      <c r="AB28" s="52"/>
      <c r="AC28" s="52"/>
    </row>
    <row r="29" spans="2:37" x14ac:dyDescent="0.25">
      <c r="C29" s="52"/>
      <c r="D29" s="52"/>
      <c r="E29" s="52"/>
      <c r="F29" s="52"/>
      <c r="G29" s="52"/>
      <c r="H29" s="52"/>
      <c r="J29" s="52"/>
      <c r="K29" s="52"/>
      <c r="L29" s="52"/>
      <c r="M29" s="52"/>
      <c r="N29" s="52"/>
      <c r="O29" s="52"/>
      <c r="Q29" s="52"/>
      <c r="R29" s="52"/>
      <c r="S29" s="52"/>
      <c r="T29" s="52"/>
      <c r="U29" s="52"/>
      <c r="V29" s="52"/>
      <c r="X29" s="52"/>
      <c r="Y29" s="52"/>
      <c r="Z29" s="52"/>
      <c r="AA29" s="52"/>
      <c r="AB29" s="52"/>
      <c r="AC29" s="52"/>
    </row>
    <row r="30" spans="2:37" x14ac:dyDescent="0.25">
      <c r="C30" s="52"/>
      <c r="D30" s="52"/>
      <c r="E30" s="52"/>
      <c r="F30" s="52"/>
      <c r="G30" s="52"/>
      <c r="H30" s="52"/>
      <c r="J30" s="52"/>
      <c r="K30" s="52"/>
      <c r="L30" s="52"/>
      <c r="M30" s="52"/>
      <c r="N30" s="52"/>
      <c r="O30" s="52"/>
      <c r="Q30" s="52"/>
      <c r="R30" s="52"/>
      <c r="S30" s="52"/>
      <c r="T30" s="52"/>
      <c r="U30" s="52"/>
      <c r="V30" s="52"/>
      <c r="X30" s="52"/>
      <c r="Y30" s="52"/>
      <c r="Z30" s="52"/>
      <c r="AA30" s="52"/>
      <c r="AB30" s="52"/>
      <c r="AC30" s="52"/>
    </row>
    <row r="31" spans="2:37" x14ac:dyDescent="0.25">
      <c r="C31" s="52"/>
      <c r="D31" s="52"/>
      <c r="E31" s="52"/>
      <c r="F31" s="52"/>
      <c r="G31" s="52"/>
      <c r="H31" s="52"/>
      <c r="J31" s="52"/>
      <c r="K31" s="52"/>
      <c r="L31" s="52"/>
      <c r="M31" s="52"/>
      <c r="N31" s="52"/>
      <c r="O31" s="52"/>
      <c r="Q31" s="52"/>
      <c r="R31" s="52"/>
      <c r="S31" s="52"/>
      <c r="T31" s="52"/>
      <c r="U31" s="52"/>
      <c r="V31" s="52"/>
      <c r="X31" s="52"/>
      <c r="Y31" s="52"/>
      <c r="Z31" s="52"/>
      <c r="AA31" s="52"/>
      <c r="AB31" s="52"/>
      <c r="AC31" s="52"/>
    </row>
    <row r="32" spans="2:37" x14ac:dyDescent="0.25">
      <c r="C32" s="52"/>
      <c r="D32" s="52"/>
      <c r="E32" s="52"/>
      <c r="F32" s="52"/>
      <c r="G32" s="52"/>
      <c r="H32" s="52"/>
      <c r="J32" s="52"/>
      <c r="K32" s="52"/>
      <c r="L32" s="52"/>
      <c r="M32" s="52"/>
      <c r="N32" s="52"/>
      <c r="O32" s="52"/>
      <c r="Q32" s="52"/>
      <c r="R32" s="52"/>
      <c r="S32" s="52"/>
      <c r="T32" s="52"/>
      <c r="U32" s="52"/>
      <c r="V32" s="52"/>
      <c r="X32" s="52"/>
      <c r="Y32" s="52"/>
      <c r="Z32" s="52"/>
      <c r="AA32" s="52"/>
      <c r="AB32" s="52"/>
      <c r="AC32" s="52"/>
    </row>
    <row r="33" spans="3:29" x14ac:dyDescent="0.25">
      <c r="C33" s="52"/>
      <c r="D33" s="52"/>
      <c r="E33" s="52"/>
      <c r="F33" s="52"/>
      <c r="G33" s="52"/>
      <c r="H33" s="52"/>
      <c r="J33" s="52"/>
      <c r="K33" s="52"/>
      <c r="L33" s="52"/>
      <c r="M33" s="52"/>
      <c r="N33" s="52"/>
      <c r="O33" s="52"/>
      <c r="Q33" s="52"/>
      <c r="R33" s="52"/>
      <c r="S33" s="52"/>
      <c r="T33" s="52"/>
      <c r="U33" s="52"/>
      <c r="V33" s="52"/>
      <c r="X33" s="52"/>
      <c r="Y33" s="52"/>
      <c r="Z33" s="52"/>
      <c r="AA33" s="52"/>
      <c r="AB33" s="52"/>
      <c r="AC33" s="52"/>
    </row>
    <row r="37" spans="3:29" x14ac:dyDescent="0.25">
      <c r="C37" s="52"/>
      <c r="D37" s="52"/>
      <c r="E37" s="52"/>
      <c r="F37" s="52"/>
      <c r="G37" s="52"/>
      <c r="H37" s="52"/>
      <c r="J37" s="52"/>
      <c r="K37" s="52"/>
      <c r="L37" s="52"/>
      <c r="M37" s="52"/>
      <c r="N37" s="52"/>
      <c r="O37" s="52"/>
      <c r="Q37" s="52"/>
      <c r="R37" s="52"/>
      <c r="S37" s="52"/>
      <c r="T37" s="52"/>
      <c r="U37" s="52"/>
      <c r="V37" s="52"/>
      <c r="X37" s="52"/>
      <c r="Y37" s="52"/>
      <c r="Z37" s="52"/>
      <c r="AA37" s="52"/>
      <c r="AB37" s="52"/>
      <c r="AC37" s="52"/>
    </row>
    <row r="38" spans="3:29" x14ac:dyDescent="0.25">
      <c r="C38" s="52"/>
      <c r="D38" s="52"/>
      <c r="E38" s="52"/>
      <c r="F38" s="52"/>
      <c r="G38" s="52"/>
      <c r="H38" s="52"/>
      <c r="J38" s="52"/>
      <c r="K38" s="52"/>
      <c r="L38" s="52"/>
      <c r="M38" s="52"/>
      <c r="N38" s="52"/>
      <c r="O38" s="52"/>
      <c r="Q38" s="52"/>
      <c r="R38" s="52"/>
      <c r="S38" s="52"/>
      <c r="T38" s="52"/>
      <c r="U38" s="52"/>
      <c r="V38" s="52"/>
      <c r="X38" s="52"/>
      <c r="Y38" s="52"/>
      <c r="Z38" s="52"/>
      <c r="AA38" s="52"/>
      <c r="AB38" s="52"/>
      <c r="AC38" s="52"/>
    </row>
    <row r="39" spans="3:29" x14ac:dyDescent="0.25">
      <c r="C39" s="52"/>
      <c r="D39" s="52"/>
      <c r="E39" s="52"/>
      <c r="F39" s="52"/>
      <c r="G39" s="52"/>
      <c r="H39" s="52"/>
      <c r="J39" s="52"/>
      <c r="K39" s="52"/>
      <c r="L39" s="52"/>
      <c r="M39" s="52"/>
      <c r="N39" s="52"/>
      <c r="O39" s="52"/>
      <c r="Q39" s="52"/>
      <c r="R39" s="52"/>
      <c r="S39" s="52"/>
      <c r="T39" s="52"/>
      <c r="U39" s="52"/>
      <c r="V39" s="52"/>
      <c r="X39" s="52"/>
      <c r="Y39" s="52"/>
      <c r="Z39" s="52"/>
      <c r="AA39" s="52"/>
      <c r="AB39" s="52"/>
      <c r="AC39" s="52"/>
    </row>
    <row r="40" spans="3:29" x14ac:dyDescent="0.25">
      <c r="C40" s="52"/>
      <c r="D40" s="52"/>
      <c r="E40" s="52"/>
      <c r="F40" s="52"/>
      <c r="G40" s="52"/>
      <c r="H40" s="52"/>
      <c r="J40" s="52"/>
      <c r="K40" s="52"/>
      <c r="L40" s="52"/>
      <c r="M40" s="52"/>
      <c r="N40" s="52"/>
      <c r="O40" s="52"/>
      <c r="Q40" s="52"/>
      <c r="R40" s="52"/>
      <c r="S40" s="52"/>
      <c r="T40" s="52"/>
      <c r="U40" s="52"/>
      <c r="V40" s="52"/>
      <c r="X40" s="52"/>
      <c r="Y40" s="52"/>
      <c r="Z40" s="52"/>
      <c r="AA40" s="52"/>
      <c r="AB40" s="52"/>
      <c r="AC40" s="52"/>
    </row>
    <row r="41" spans="3:29" x14ac:dyDescent="0.25">
      <c r="C41" s="52"/>
      <c r="D41" s="52"/>
      <c r="E41" s="52"/>
      <c r="F41" s="52"/>
      <c r="G41" s="52"/>
      <c r="H41" s="52"/>
      <c r="J41" s="52"/>
      <c r="K41" s="52"/>
      <c r="L41" s="52"/>
      <c r="M41" s="52"/>
      <c r="N41" s="52"/>
      <c r="O41" s="52"/>
      <c r="Q41" s="52"/>
      <c r="R41" s="52"/>
      <c r="S41" s="52"/>
      <c r="T41" s="52"/>
      <c r="U41" s="52"/>
      <c r="V41" s="52"/>
      <c r="X41" s="52"/>
      <c r="Y41" s="52"/>
      <c r="Z41" s="52"/>
      <c r="AA41" s="52"/>
      <c r="AB41" s="52"/>
      <c r="AC41" s="52"/>
    </row>
    <row r="42" spans="3:29" x14ac:dyDescent="0.25">
      <c r="C42" s="52"/>
      <c r="D42" s="52"/>
      <c r="E42" s="52"/>
      <c r="F42" s="52"/>
      <c r="G42" s="52"/>
      <c r="H42" s="52"/>
      <c r="J42" s="52"/>
      <c r="K42" s="52"/>
      <c r="L42" s="52"/>
      <c r="M42" s="52"/>
      <c r="N42" s="52"/>
      <c r="O42" s="52"/>
      <c r="Q42" s="52"/>
      <c r="R42" s="52"/>
      <c r="S42" s="52"/>
      <c r="T42" s="52"/>
      <c r="U42" s="52"/>
      <c r="V42" s="52"/>
      <c r="X42" s="52"/>
      <c r="Y42" s="52"/>
      <c r="Z42" s="52"/>
      <c r="AA42" s="52"/>
      <c r="AB42" s="52"/>
      <c r="AC42" s="52"/>
    </row>
    <row r="43" spans="3:29" x14ac:dyDescent="0.25">
      <c r="C43" s="52"/>
      <c r="D43" s="52"/>
      <c r="E43" s="52"/>
      <c r="F43" s="52"/>
      <c r="G43" s="52"/>
      <c r="H43" s="52"/>
      <c r="J43" s="52"/>
      <c r="K43" s="52"/>
      <c r="L43" s="52"/>
      <c r="M43" s="52"/>
      <c r="N43" s="52"/>
      <c r="O43" s="52"/>
      <c r="Q43" s="52"/>
      <c r="R43" s="52"/>
      <c r="S43" s="52"/>
      <c r="T43" s="52"/>
      <c r="U43" s="52"/>
      <c r="V43" s="52"/>
      <c r="X43" s="52"/>
      <c r="Y43" s="52"/>
      <c r="Z43" s="52"/>
      <c r="AA43" s="52"/>
      <c r="AB43" s="52"/>
      <c r="AC43" s="52"/>
    </row>
    <row r="44" spans="3:29" x14ac:dyDescent="0.25">
      <c r="C44" s="52"/>
      <c r="D44" s="52"/>
      <c r="E44" s="52"/>
      <c r="F44" s="52"/>
      <c r="G44" s="52"/>
      <c r="H44" s="52"/>
      <c r="J44" s="52"/>
      <c r="K44" s="52"/>
      <c r="L44" s="52"/>
      <c r="M44" s="52"/>
      <c r="N44" s="52"/>
      <c r="O44" s="52"/>
      <c r="Q44" s="52"/>
      <c r="R44" s="52"/>
      <c r="S44" s="52"/>
      <c r="T44" s="52"/>
      <c r="U44" s="52"/>
      <c r="V44" s="52"/>
      <c r="X44" s="52"/>
      <c r="Y44" s="52"/>
      <c r="Z44" s="52"/>
      <c r="AA44" s="52"/>
      <c r="AB44" s="52"/>
      <c r="AC44" s="52"/>
    </row>
    <row r="45" spans="3:29" x14ac:dyDescent="0.25">
      <c r="C45" s="52"/>
      <c r="D45" s="52"/>
      <c r="E45" s="52"/>
      <c r="F45" s="52"/>
      <c r="G45" s="52"/>
      <c r="H45" s="52"/>
    </row>
  </sheetData>
  <mergeCells count="32">
    <mergeCell ref="AI4:AI5"/>
    <mergeCell ref="AJ4:AJ5"/>
    <mergeCell ref="B15:B16"/>
    <mergeCell ref="AE15:AH15"/>
    <mergeCell ref="AI15:AI16"/>
    <mergeCell ref="AJ15:AJ16"/>
    <mergeCell ref="X4:AA4"/>
    <mergeCell ref="AB4:AB5"/>
    <mergeCell ref="AC4:AC5"/>
    <mergeCell ref="X15:AA15"/>
    <mergeCell ref="AB15:AB16"/>
    <mergeCell ref="AC15:AC16"/>
    <mergeCell ref="C4:F4"/>
    <mergeCell ref="G4:G5"/>
    <mergeCell ref="H4:H5"/>
    <mergeCell ref="C15:F15"/>
    <mergeCell ref="G15:G16"/>
    <mergeCell ref="H15:H16"/>
    <mergeCell ref="B4:B5"/>
    <mergeCell ref="AE4:AH4"/>
    <mergeCell ref="Q4:T4"/>
    <mergeCell ref="U4:U5"/>
    <mergeCell ref="V4:V5"/>
    <mergeCell ref="Q15:T15"/>
    <mergeCell ref="U15:U16"/>
    <mergeCell ref="V15:V16"/>
    <mergeCell ref="J4:M4"/>
    <mergeCell ref="N4:N5"/>
    <mergeCell ref="O4:O5"/>
    <mergeCell ref="J15:M15"/>
    <mergeCell ref="N15:N16"/>
    <mergeCell ref="O15:O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V16"/>
  <sheetViews>
    <sheetView showGridLines="0" zoomScaleNormal="100" zoomScaleSheetLayoutView="100" workbookViewId="0">
      <pane xSplit="2" topLeftCell="C1" activePane="topRight" state="frozen"/>
      <selection pane="topRight" activeCell="D13" sqref="D13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3" style="2" customWidth="1"/>
    <col min="7" max="9" width="14.875" style="2" customWidth="1"/>
    <col min="10" max="10" width="3" style="2" customWidth="1"/>
    <col min="11" max="13" width="14.875" style="2" hidden="1" customWidth="1" outlineLevel="1"/>
    <col min="14" max="14" width="3" style="2" hidden="1" customWidth="1" outlineLevel="1"/>
    <col min="15" max="17" width="14.875" style="2" hidden="1" customWidth="1" outlineLevel="1"/>
    <col min="18" max="18" width="3" style="2" hidden="1" customWidth="1" outlineLevel="1"/>
    <col min="19" max="21" width="14.875" style="2" hidden="1" customWidth="1" outlineLevel="1"/>
    <col min="22" max="22" width="10.875" style="2" collapsed="1"/>
    <col min="23" max="16384" width="10.875" style="2"/>
  </cols>
  <sheetData>
    <row r="1" spans="1:21" ht="15.75" x14ac:dyDescent="0.25">
      <c r="A1" s="9" t="s">
        <v>9</v>
      </c>
    </row>
    <row r="2" spans="1:21" ht="15.75" x14ac:dyDescent="0.25">
      <c r="A2" s="9"/>
    </row>
    <row r="3" spans="1:21" ht="18.75" thickBot="1" x14ac:dyDescent="0.3">
      <c r="A3" s="9"/>
      <c r="B3" s="122" t="s">
        <v>143</v>
      </c>
    </row>
    <row r="4" spans="1:21" s="30" customFormat="1" ht="22.5" customHeight="1" thickTop="1" thickBot="1" x14ac:dyDescent="0.25">
      <c r="B4" s="244"/>
      <c r="C4" s="132" t="s">
        <v>288</v>
      </c>
      <c r="D4" s="132" t="s">
        <v>291</v>
      </c>
      <c r="E4" s="240" t="s">
        <v>177</v>
      </c>
      <c r="F4" s="137"/>
      <c r="G4" s="207" t="s">
        <v>289</v>
      </c>
      <c r="H4" s="207" t="s">
        <v>290</v>
      </c>
      <c r="I4" s="240" t="s">
        <v>177</v>
      </c>
      <c r="J4" s="137"/>
      <c r="K4" s="196" t="s">
        <v>264</v>
      </c>
      <c r="L4" s="196" t="s">
        <v>265</v>
      </c>
      <c r="M4" s="240" t="s">
        <v>177</v>
      </c>
      <c r="N4" s="137"/>
      <c r="O4" s="165" t="s">
        <v>228</v>
      </c>
      <c r="P4" s="165" t="s">
        <v>229</v>
      </c>
      <c r="Q4" s="240" t="s">
        <v>177</v>
      </c>
      <c r="R4" s="137"/>
      <c r="S4" s="165" t="s">
        <v>188</v>
      </c>
      <c r="T4" s="165" t="s">
        <v>175</v>
      </c>
      <c r="U4" s="240" t="s">
        <v>177</v>
      </c>
    </row>
    <row r="5" spans="1:21" s="30" customFormat="1" ht="22.5" customHeight="1" thickTop="1" thickBot="1" x14ac:dyDescent="0.25">
      <c r="B5" s="245"/>
      <c r="C5" s="227" t="s">
        <v>178</v>
      </c>
      <c r="D5" s="239"/>
      <c r="E5" s="241"/>
      <c r="F5" s="144"/>
      <c r="G5" s="227" t="s">
        <v>178</v>
      </c>
      <c r="H5" s="239"/>
      <c r="I5" s="241"/>
      <c r="J5" s="144"/>
      <c r="K5" s="227" t="s">
        <v>178</v>
      </c>
      <c r="L5" s="239"/>
      <c r="M5" s="241"/>
      <c r="N5" s="144"/>
      <c r="O5" s="227" t="s">
        <v>178</v>
      </c>
      <c r="P5" s="239"/>
      <c r="Q5" s="241"/>
      <c r="R5" s="144"/>
      <c r="S5" s="227" t="s">
        <v>178</v>
      </c>
      <c r="T5" s="239"/>
      <c r="U5" s="241"/>
    </row>
    <row r="6" spans="1:21" s="30" customFormat="1" ht="16.5" customHeight="1" thickTop="1" thickBot="1" x14ac:dyDescent="0.25">
      <c r="B6" s="26" t="s">
        <v>32</v>
      </c>
      <c r="C6" s="114">
        <v>1458073</v>
      </c>
      <c r="D6" s="114">
        <v>1382879</v>
      </c>
      <c r="E6" s="52">
        <f>C6/D6-1</f>
        <v>5.437496700723643E-2</v>
      </c>
      <c r="F6" s="114"/>
      <c r="G6" s="114">
        <f>C6-K6-O6-S6</f>
        <v>356619</v>
      </c>
      <c r="H6" s="114">
        <f>D6-L6-P6-T6</f>
        <v>346631</v>
      </c>
      <c r="I6" s="52">
        <f>G6/H6-1</f>
        <v>2.881450303060018E-2</v>
      </c>
      <c r="J6" s="114"/>
      <c r="K6" s="114">
        <v>421924</v>
      </c>
      <c r="L6" s="114">
        <v>396374</v>
      </c>
      <c r="M6" s="52">
        <f>K6/L6-1</f>
        <v>6.4459323769974874E-2</v>
      </c>
      <c r="N6" s="114"/>
      <c r="O6" s="114">
        <v>413579</v>
      </c>
      <c r="P6" s="114">
        <v>392660</v>
      </c>
      <c r="Q6" s="52">
        <f>O6/P6-1</f>
        <v>5.327509804920294E-2</v>
      </c>
      <c r="R6" s="114"/>
      <c r="S6" s="114">
        <v>265951</v>
      </c>
      <c r="T6" s="114">
        <v>247214</v>
      </c>
      <c r="U6" s="52">
        <f>S6/T6-1</f>
        <v>7.5792633103303197E-2</v>
      </c>
    </row>
    <row r="7" spans="1:21" s="30" customFormat="1" ht="16.5" customHeight="1" thickTop="1" thickBot="1" x14ac:dyDescent="0.25">
      <c r="B7" s="162" t="s">
        <v>184</v>
      </c>
      <c r="C7" s="201">
        <v>1433193</v>
      </c>
      <c r="D7" s="201">
        <v>1349381</v>
      </c>
      <c r="E7" s="163">
        <f>C7/D7-1</f>
        <v>6.211144220942777E-2</v>
      </c>
      <c r="F7" s="114"/>
      <c r="G7" s="158">
        <f t="shared" ref="G7:H14" si="0">C7-K7-O7-S7</f>
        <v>356619</v>
      </c>
      <c r="H7" s="158">
        <f t="shared" si="0"/>
        <v>337163</v>
      </c>
      <c r="I7" s="163">
        <f>G7/H7-1</f>
        <v>5.7705026945424009E-2</v>
      </c>
      <c r="J7" s="114"/>
      <c r="K7" s="158">
        <v>411753</v>
      </c>
      <c r="L7" s="201">
        <v>385101</v>
      </c>
      <c r="M7" s="163">
        <f>K7/L7-1</f>
        <v>6.9207818208729677E-2</v>
      </c>
      <c r="N7" s="114"/>
      <c r="O7" s="158">
        <v>403463</v>
      </c>
      <c r="P7" s="158">
        <v>384109</v>
      </c>
      <c r="Q7" s="163">
        <f>O7/P7-1</f>
        <v>5.0386739180805495E-2</v>
      </c>
      <c r="R7" s="114"/>
      <c r="S7" s="158">
        <v>261358</v>
      </c>
      <c r="T7" s="158">
        <v>243008</v>
      </c>
      <c r="U7" s="163">
        <f>S7/T7-1</f>
        <v>7.5511917303134002E-2</v>
      </c>
    </row>
    <row r="8" spans="1:21" s="30" customFormat="1" ht="16.5" customHeight="1" thickTop="1" thickBot="1" x14ac:dyDescent="0.25">
      <c r="B8" s="27" t="s">
        <v>99</v>
      </c>
      <c r="C8" s="202">
        <v>532390</v>
      </c>
      <c r="D8" s="202">
        <v>489216</v>
      </c>
      <c r="E8" s="52">
        <f t="shared" ref="E8:E14" si="1">C8/D8-1</f>
        <v>8.8251406331763427E-2</v>
      </c>
      <c r="F8" s="114"/>
      <c r="G8" s="114">
        <f t="shared" si="0"/>
        <v>116219</v>
      </c>
      <c r="H8" s="114">
        <f t="shared" si="0"/>
        <v>112327</v>
      </c>
      <c r="I8" s="52">
        <f t="shared" ref="I8:I12" si="2">G8/H8-1</f>
        <v>3.464883776830141E-2</v>
      </c>
      <c r="J8" s="114"/>
      <c r="K8" s="114">
        <v>179070</v>
      </c>
      <c r="L8" s="114">
        <v>163561</v>
      </c>
      <c r="M8" s="52">
        <f t="shared" ref="M8:M12" si="3">K8/L8-1</f>
        <v>9.4820892511050969E-2</v>
      </c>
      <c r="N8" s="114"/>
      <c r="O8" s="114">
        <v>180196</v>
      </c>
      <c r="P8" s="114">
        <v>161905</v>
      </c>
      <c r="Q8" s="52">
        <f t="shared" ref="Q8:Q12" si="4">O8/P8-1</f>
        <v>0.11297365739168042</v>
      </c>
      <c r="R8" s="114"/>
      <c r="S8" s="114">
        <v>56905</v>
      </c>
      <c r="T8" s="114">
        <v>51423</v>
      </c>
      <c r="U8" s="52">
        <f t="shared" ref="U8:U10" si="5">S8/T8-1</f>
        <v>0.10660599342706578</v>
      </c>
    </row>
    <row r="9" spans="1:21" s="30" customFormat="1" ht="16.5" customHeight="1" thickTop="1" thickBot="1" x14ac:dyDescent="0.25">
      <c r="B9" s="27" t="s">
        <v>37</v>
      </c>
      <c r="C9" s="202">
        <v>468349</v>
      </c>
      <c r="D9" s="202">
        <v>389613</v>
      </c>
      <c r="E9" s="52">
        <f t="shared" si="1"/>
        <v>0.20208771267899173</v>
      </c>
      <c r="F9" s="114"/>
      <c r="G9" s="114">
        <f t="shared" si="0"/>
        <v>101554</v>
      </c>
      <c r="H9" s="114">
        <f t="shared" si="0"/>
        <v>86801</v>
      </c>
      <c r="I9" s="52">
        <f t="shared" si="2"/>
        <v>0.16996347968341374</v>
      </c>
      <c r="J9" s="114"/>
      <c r="K9" s="114">
        <v>164624</v>
      </c>
      <c r="L9" s="114">
        <v>138523</v>
      </c>
      <c r="M9" s="52">
        <f t="shared" si="3"/>
        <v>0.18842358308728513</v>
      </c>
      <c r="N9" s="114"/>
      <c r="O9" s="114">
        <v>164043</v>
      </c>
      <c r="P9" s="114">
        <v>137741</v>
      </c>
      <c r="Q9" s="52">
        <f t="shared" si="4"/>
        <v>0.1909525849238789</v>
      </c>
      <c r="R9" s="114"/>
      <c r="S9" s="114">
        <v>38128</v>
      </c>
      <c r="T9" s="114">
        <v>26548</v>
      </c>
      <c r="U9" s="52">
        <f t="shared" si="5"/>
        <v>0.43619105017327109</v>
      </c>
    </row>
    <row r="10" spans="1:21" s="30" customFormat="1" ht="16.5" customHeight="1" thickTop="1" thickBot="1" x14ac:dyDescent="0.25">
      <c r="B10" s="29" t="s">
        <v>185</v>
      </c>
      <c r="C10" s="201">
        <v>459020</v>
      </c>
      <c r="D10" s="201">
        <v>385115</v>
      </c>
      <c r="E10" s="163">
        <f t="shared" si="1"/>
        <v>0.19190371707152409</v>
      </c>
      <c r="F10" s="114"/>
      <c r="G10" s="158">
        <f t="shared" si="0"/>
        <v>101554</v>
      </c>
      <c r="H10" s="158">
        <f t="shared" si="0"/>
        <v>86091</v>
      </c>
      <c r="I10" s="163">
        <f t="shared" si="2"/>
        <v>0.17961227073677843</v>
      </c>
      <c r="J10" s="114"/>
      <c r="K10" s="158">
        <v>160293</v>
      </c>
      <c r="L10" s="201">
        <v>135897</v>
      </c>
      <c r="M10" s="163">
        <f t="shared" si="3"/>
        <v>0.1795183116625092</v>
      </c>
      <c r="N10" s="114"/>
      <c r="O10" s="158">
        <v>159807</v>
      </c>
      <c r="P10" s="158">
        <v>136710</v>
      </c>
      <c r="Q10" s="163">
        <f t="shared" si="4"/>
        <v>0.16894886987052882</v>
      </c>
      <c r="R10" s="114"/>
      <c r="S10" s="158">
        <v>37366</v>
      </c>
      <c r="T10" s="158">
        <v>26417</v>
      </c>
      <c r="U10" s="163">
        <f t="shared" si="5"/>
        <v>0.41446795624029975</v>
      </c>
    </row>
    <row r="11" spans="1:21" s="30" customFormat="1" ht="16.5" customHeight="1" thickTop="1" thickBot="1" x14ac:dyDescent="0.25">
      <c r="B11" s="27" t="s">
        <v>140</v>
      </c>
      <c r="C11" s="114">
        <v>304282</v>
      </c>
      <c r="D11" s="114">
        <v>241409</v>
      </c>
      <c r="E11" s="52">
        <f t="shared" si="1"/>
        <v>0.26044182279865291</v>
      </c>
      <c r="F11" s="114"/>
      <c r="G11" s="114">
        <f>C11-K11-O11-S11</f>
        <v>60799</v>
      </c>
      <c r="H11" s="114">
        <f t="shared" si="0"/>
        <v>48438</v>
      </c>
      <c r="I11" s="52">
        <f t="shared" si="2"/>
        <v>0.25519220446756674</v>
      </c>
      <c r="J11" s="114"/>
      <c r="K11" s="114">
        <v>123498</v>
      </c>
      <c r="L11" s="114">
        <v>101534</v>
      </c>
      <c r="M11" s="52">
        <f t="shared" si="3"/>
        <v>0.21632162625327478</v>
      </c>
      <c r="N11" s="114"/>
      <c r="O11" s="114">
        <v>123459</v>
      </c>
      <c r="P11" s="114">
        <v>100486</v>
      </c>
      <c r="Q11" s="52">
        <f t="shared" si="4"/>
        <v>0.22861891208725593</v>
      </c>
      <c r="R11" s="114"/>
      <c r="S11" s="114">
        <v>-3474</v>
      </c>
      <c r="T11" s="114">
        <v>-9049</v>
      </c>
      <c r="U11" s="52">
        <f>-(S11/T11-1)</f>
        <v>0.61609017571002322</v>
      </c>
    </row>
    <row r="12" spans="1:21" s="30" customFormat="1" ht="16.5" customHeight="1" thickTop="1" thickBot="1" x14ac:dyDescent="0.25">
      <c r="B12" s="27" t="s">
        <v>131</v>
      </c>
      <c r="C12" s="114">
        <v>315677</v>
      </c>
      <c r="D12" s="114">
        <v>264477</v>
      </c>
      <c r="E12" s="52">
        <f t="shared" si="1"/>
        <v>0.1935896127073431</v>
      </c>
      <c r="F12" s="114"/>
      <c r="G12" s="114">
        <f t="shared" si="0"/>
        <v>65520</v>
      </c>
      <c r="H12" s="114">
        <f t="shared" si="0"/>
        <v>68135</v>
      </c>
      <c r="I12" s="52">
        <f t="shared" si="2"/>
        <v>-3.8379687385337924E-2</v>
      </c>
      <c r="J12" s="114"/>
      <c r="K12" s="114">
        <v>129088</v>
      </c>
      <c r="L12" s="114">
        <v>104819</v>
      </c>
      <c r="M12" s="52">
        <f t="shared" si="3"/>
        <v>0.23153245117774457</v>
      </c>
      <c r="N12" s="114"/>
      <c r="O12" s="114">
        <v>121434</v>
      </c>
      <c r="P12" s="114">
        <v>100715</v>
      </c>
      <c r="Q12" s="52">
        <f t="shared" si="4"/>
        <v>0.20571910837511798</v>
      </c>
      <c r="R12" s="114"/>
      <c r="S12" s="114">
        <v>-365</v>
      </c>
      <c r="T12" s="114">
        <v>-9192</v>
      </c>
      <c r="U12" s="52">
        <f>-(S12/T12-1)</f>
        <v>0.96029155787641429</v>
      </c>
    </row>
    <row r="13" spans="1:21" s="30" customFormat="1" ht="16.5" customHeight="1" thickTop="1" thickBot="1" x14ac:dyDescent="0.25">
      <c r="B13" s="29" t="s">
        <v>132</v>
      </c>
      <c r="C13" s="114">
        <v>-29115</v>
      </c>
      <c r="D13" s="114">
        <v>-12557</v>
      </c>
      <c r="E13" s="52">
        <f>-(C13/D13-1)</f>
        <v>-1.3186270606036472</v>
      </c>
      <c r="F13" s="114"/>
      <c r="G13" s="114">
        <f t="shared" si="0"/>
        <v>-10756</v>
      </c>
      <c r="H13" s="114">
        <f t="shared" si="0"/>
        <v>323</v>
      </c>
      <c r="I13" s="215" t="s">
        <v>325</v>
      </c>
      <c r="J13" s="114"/>
      <c r="K13" s="114">
        <v>-2107</v>
      </c>
      <c r="L13" s="114">
        <f>833-7115</f>
        <v>-6282</v>
      </c>
      <c r="M13" s="52">
        <f>-(K13/L13-1)</f>
        <v>0.66459726201846547</v>
      </c>
      <c r="N13" s="114"/>
      <c r="O13" s="114">
        <v>-4460</v>
      </c>
      <c r="P13" s="114">
        <v>-447</v>
      </c>
      <c r="Q13" s="52">
        <f>-(O13/P13-1)</f>
        <v>-8.9776286353467558</v>
      </c>
      <c r="R13" s="114"/>
      <c r="S13" s="114">
        <v>-11792</v>
      </c>
      <c r="T13" s="114">
        <v>-6151</v>
      </c>
      <c r="U13" s="52">
        <f>-(S13/T13-1)</f>
        <v>-0.91708665257681687</v>
      </c>
    </row>
    <row r="14" spans="1:21" s="30" customFormat="1" ht="16.5" customHeight="1" thickTop="1" thickBot="1" x14ac:dyDescent="0.25">
      <c r="B14" s="27" t="s">
        <v>236</v>
      </c>
      <c r="C14" s="114">
        <v>286562</v>
      </c>
      <c r="D14" s="114">
        <v>257154</v>
      </c>
      <c r="E14" s="52">
        <f t="shared" si="1"/>
        <v>0.11435948886659353</v>
      </c>
      <c r="F14" s="114"/>
      <c r="G14" s="114">
        <f t="shared" si="0"/>
        <v>54764</v>
      </c>
      <c r="H14" s="114">
        <f t="shared" si="0"/>
        <v>73565</v>
      </c>
      <c r="I14" s="52">
        <f t="shared" ref="I14" si="6">G14/H14-1</f>
        <v>-0.25556990416638348</v>
      </c>
      <c r="J14" s="114"/>
      <c r="K14" s="114">
        <v>126981</v>
      </c>
      <c r="L14" s="114">
        <v>98725</v>
      </c>
      <c r="M14" s="52">
        <f t="shared" ref="M14" si="7">K14/L14-1</f>
        <v>0.28620916687769049</v>
      </c>
      <c r="N14" s="114"/>
      <c r="O14" s="114">
        <v>116974</v>
      </c>
      <c r="P14" s="114">
        <v>100374</v>
      </c>
      <c r="Q14" s="52">
        <f t="shared" ref="Q14" si="8">O14/P14-1</f>
        <v>0.16538147328989572</v>
      </c>
      <c r="R14" s="114"/>
      <c r="S14" s="114">
        <v>-12157</v>
      </c>
      <c r="T14" s="114">
        <v>-15510</v>
      </c>
      <c r="U14" s="52">
        <f>-(S14/T14-1)</f>
        <v>0.2161831076724694</v>
      </c>
    </row>
    <row r="15" spans="1:21" s="30" customFormat="1" ht="12.75" thickTop="1" x14ac:dyDescent="0.2">
      <c r="B15" s="24"/>
    </row>
    <row r="16" spans="1:21" s="30" customFormat="1" ht="15" customHeight="1" x14ac:dyDescent="0.2">
      <c r="B16" s="24"/>
    </row>
  </sheetData>
  <mergeCells count="11">
    <mergeCell ref="U4:U5"/>
    <mergeCell ref="S5:T5"/>
    <mergeCell ref="B4:B5"/>
    <mergeCell ref="E4:E5"/>
    <mergeCell ref="C5:D5"/>
    <mergeCell ref="Q4:Q5"/>
    <mergeCell ref="O5:P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84"/>
  <sheetViews>
    <sheetView showGridLines="0" zoomScaleNormal="100" zoomScaleSheetLayoutView="100" workbookViewId="0">
      <pane xSplit="2" topLeftCell="C1" activePane="topRight" state="frozen"/>
      <selection pane="topRight" activeCell="A8" sqref="A8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4.375" style="1" customWidth="1"/>
    <col min="10" max="15" width="14.875" style="2" customWidth="1"/>
    <col min="16" max="16" width="4.375" style="1" customWidth="1"/>
    <col min="17" max="22" width="14.875" style="2" hidden="1" customWidth="1" outlineLevel="1"/>
    <col min="23" max="23" width="4.375" style="1" hidden="1" customWidth="1" outlineLevel="1"/>
    <col min="24" max="29" width="14.875" style="2" hidden="1" customWidth="1" outlineLevel="1"/>
    <col min="30" max="30" width="4.125" style="1" hidden="1" customWidth="1" outlineLevel="1"/>
    <col min="31" max="36" width="14.875" style="2" hidden="1" customWidth="1" outlineLevel="1"/>
    <col min="37" max="37" width="10.875" style="2" customWidth="1" collapsed="1"/>
    <col min="38" max="38" width="10.875" style="2" customWidth="1"/>
    <col min="39" max="16384" width="10.875" style="2"/>
  </cols>
  <sheetData>
    <row r="1" spans="1:40" ht="15.75" x14ac:dyDescent="0.25">
      <c r="A1" s="9" t="s">
        <v>9</v>
      </c>
    </row>
    <row r="2" spans="1:40" ht="15.75" x14ac:dyDescent="0.25">
      <c r="A2" s="9"/>
    </row>
    <row r="3" spans="1:40" ht="18.75" thickBot="1" x14ac:dyDescent="0.3">
      <c r="A3" s="9"/>
      <c r="B3" s="15" t="s">
        <v>120</v>
      </c>
    </row>
    <row r="4" spans="1:40" ht="22.5" customHeight="1" thickTop="1" thickBot="1" x14ac:dyDescent="0.25">
      <c r="B4" s="225" t="s">
        <v>146</v>
      </c>
      <c r="C4" s="130" t="s">
        <v>288</v>
      </c>
      <c r="D4" s="143" t="s">
        <v>291</v>
      </c>
      <c r="E4" s="240" t="s">
        <v>177</v>
      </c>
      <c r="F4" s="207" t="s">
        <v>288</v>
      </c>
      <c r="G4" s="207" t="s">
        <v>291</v>
      </c>
      <c r="H4" s="240" t="s">
        <v>177</v>
      </c>
      <c r="J4" s="207" t="s">
        <v>289</v>
      </c>
      <c r="K4" s="207" t="s">
        <v>290</v>
      </c>
      <c r="L4" s="240" t="s">
        <v>177</v>
      </c>
      <c r="M4" s="207" t="s">
        <v>289</v>
      </c>
      <c r="N4" s="207" t="s">
        <v>290</v>
      </c>
      <c r="O4" s="240" t="s">
        <v>177</v>
      </c>
      <c r="Q4" s="196" t="s">
        <v>264</v>
      </c>
      <c r="R4" s="196" t="s">
        <v>265</v>
      </c>
      <c r="S4" s="240" t="s">
        <v>177</v>
      </c>
      <c r="T4" s="196" t="s">
        <v>264</v>
      </c>
      <c r="U4" s="196" t="s">
        <v>265</v>
      </c>
      <c r="V4" s="240" t="s">
        <v>177</v>
      </c>
      <c r="X4" s="165" t="s">
        <v>228</v>
      </c>
      <c r="Y4" s="165" t="s">
        <v>229</v>
      </c>
      <c r="Z4" s="240" t="s">
        <v>177</v>
      </c>
      <c r="AA4" s="165" t="s">
        <v>228</v>
      </c>
      <c r="AB4" s="165" t="s">
        <v>229</v>
      </c>
      <c r="AC4" s="240" t="s">
        <v>177</v>
      </c>
      <c r="AE4" s="165" t="s">
        <v>188</v>
      </c>
      <c r="AF4" s="165" t="s">
        <v>175</v>
      </c>
      <c r="AG4" s="240" t="s">
        <v>177</v>
      </c>
      <c r="AH4" s="165" t="s">
        <v>188</v>
      </c>
      <c r="AI4" s="165" t="s">
        <v>175</v>
      </c>
      <c r="AJ4" s="240" t="s">
        <v>177</v>
      </c>
    </row>
    <row r="5" spans="1:40" ht="22.5" customHeight="1" thickTop="1" thickBot="1" x14ac:dyDescent="0.25">
      <c r="B5" s="226"/>
      <c r="C5" s="227" t="s">
        <v>178</v>
      </c>
      <c r="D5" s="239"/>
      <c r="E5" s="241"/>
      <c r="F5" s="227" t="s">
        <v>179</v>
      </c>
      <c r="G5" s="239"/>
      <c r="H5" s="241"/>
      <c r="J5" s="227" t="s">
        <v>178</v>
      </c>
      <c r="K5" s="239"/>
      <c r="L5" s="241"/>
      <c r="M5" s="227" t="s">
        <v>179</v>
      </c>
      <c r="N5" s="239"/>
      <c r="O5" s="241"/>
      <c r="Q5" s="227" t="s">
        <v>178</v>
      </c>
      <c r="R5" s="239"/>
      <c r="S5" s="241"/>
      <c r="T5" s="227" t="s">
        <v>179</v>
      </c>
      <c r="U5" s="239"/>
      <c r="V5" s="241"/>
      <c r="X5" s="227" t="s">
        <v>178</v>
      </c>
      <c r="Y5" s="239"/>
      <c r="Z5" s="241"/>
      <c r="AA5" s="227" t="s">
        <v>179</v>
      </c>
      <c r="AB5" s="239"/>
      <c r="AC5" s="241"/>
      <c r="AE5" s="227" t="s">
        <v>178</v>
      </c>
      <c r="AF5" s="239"/>
      <c r="AG5" s="241"/>
      <c r="AH5" s="227" t="s">
        <v>179</v>
      </c>
      <c r="AI5" s="239"/>
      <c r="AJ5" s="241"/>
    </row>
    <row r="6" spans="1:40" ht="16.5" thickTop="1" thickBot="1" x14ac:dyDescent="0.25">
      <c r="B6" s="32" t="s">
        <v>121</v>
      </c>
      <c r="C6" s="33"/>
      <c r="D6" s="33"/>
      <c r="E6" s="34"/>
      <c r="F6" s="34"/>
      <c r="G6" s="34"/>
      <c r="H6" s="34"/>
      <c r="J6" s="33"/>
      <c r="K6" s="33"/>
      <c r="L6" s="186"/>
      <c r="M6" s="186"/>
      <c r="N6" s="186"/>
      <c r="O6" s="186"/>
      <c r="Q6" s="33"/>
      <c r="R6" s="33"/>
      <c r="S6" s="186"/>
      <c r="T6" s="186"/>
      <c r="U6" s="186"/>
      <c r="V6" s="186"/>
      <c r="X6" s="33"/>
      <c r="Y6" s="33"/>
      <c r="Z6" s="186"/>
      <c r="AA6" s="186"/>
      <c r="AB6" s="186"/>
      <c r="AC6" s="186"/>
      <c r="AE6" s="33"/>
      <c r="AF6" s="33"/>
      <c r="AG6" s="34"/>
      <c r="AH6" s="34"/>
      <c r="AI6" s="34"/>
      <c r="AJ6" s="34"/>
    </row>
    <row r="7" spans="1:40" ht="16.5" thickTop="1" thickBot="1" x14ac:dyDescent="0.25">
      <c r="B7" s="12" t="s">
        <v>122</v>
      </c>
      <c r="C7" s="179">
        <v>0.74</v>
      </c>
      <c r="D7" s="119">
        <v>0.72399999999999998</v>
      </c>
      <c r="E7" s="178" t="s">
        <v>319</v>
      </c>
      <c r="F7" s="179">
        <v>0.74099999999999999</v>
      </c>
      <c r="G7" s="180">
        <v>0.73099999999999998</v>
      </c>
      <c r="H7" s="178" t="s">
        <v>205</v>
      </c>
      <c r="I7" s="135"/>
      <c r="J7" s="179">
        <v>0.72</v>
      </c>
      <c r="K7" s="119">
        <v>0.70099999999999996</v>
      </c>
      <c r="L7" s="178" t="s">
        <v>274</v>
      </c>
      <c r="M7" s="179">
        <v>0.72</v>
      </c>
      <c r="N7" s="180">
        <v>0.71</v>
      </c>
      <c r="O7" s="184" t="s">
        <v>205</v>
      </c>
      <c r="P7" s="135"/>
      <c r="Q7" s="179">
        <v>0.84299999999999997</v>
      </c>
      <c r="R7" s="119">
        <v>0.84099999999999997</v>
      </c>
      <c r="S7" s="178" t="s">
        <v>243</v>
      </c>
      <c r="T7" s="179">
        <v>0.84199999999999997</v>
      </c>
      <c r="U7" s="180">
        <v>0.84799999999999998</v>
      </c>
      <c r="V7" s="184" t="s">
        <v>284</v>
      </c>
      <c r="W7" s="135"/>
      <c r="X7" s="119">
        <v>0.80500000000000005</v>
      </c>
      <c r="Y7" s="119">
        <v>0.79500000000000004</v>
      </c>
      <c r="Z7" s="178" t="s">
        <v>205</v>
      </c>
      <c r="AA7" s="179">
        <v>0.80500000000000005</v>
      </c>
      <c r="AB7" s="180">
        <v>0.80600000000000005</v>
      </c>
      <c r="AC7" s="184" t="s">
        <v>249</v>
      </c>
      <c r="AD7" s="135"/>
      <c r="AE7" s="119">
        <v>0.59499999999999997</v>
      </c>
      <c r="AF7" s="119">
        <v>0.55800000000000005</v>
      </c>
      <c r="AG7" s="150" t="s">
        <v>197</v>
      </c>
      <c r="AH7" s="119">
        <v>0.59699999999999998</v>
      </c>
      <c r="AI7" s="131">
        <v>0.56200000000000006</v>
      </c>
      <c r="AJ7" s="150" t="s">
        <v>171</v>
      </c>
      <c r="AK7" s="157"/>
      <c r="AL7" s="157"/>
      <c r="AM7" s="157"/>
      <c r="AN7" s="157"/>
    </row>
    <row r="8" spans="1:40" ht="17.100000000000001" customHeight="1" thickTop="1" thickBot="1" x14ac:dyDescent="0.25">
      <c r="B8" s="12" t="s">
        <v>123</v>
      </c>
      <c r="C8" s="188">
        <v>249.6</v>
      </c>
      <c r="D8" s="115">
        <v>233.8</v>
      </c>
      <c r="E8" s="181">
        <f>C8/D8-1</f>
        <v>6.7579127459366894E-2</v>
      </c>
      <c r="F8" s="182">
        <v>248.5</v>
      </c>
      <c r="G8" s="183">
        <v>236.6</v>
      </c>
      <c r="H8" s="181">
        <f>F8/G8-1</f>
        <v>5.0295857988165604E-2</v>
      </c>
      <c r="I8" s="136"/>
      <c r="J8" s="188">
        <v>245.2</v>
      </c>
      <c r="K8" s="115">
        <v>230.3</v>
      </c>
      <c r="L8" s="181">
        <f>J8/K8-1</f>
        <v>6.469821971341716E-2</v>
      </c>
      <c r="M8" s="182">
        <v>245.2</v>
      </c>
      <c r="N8" s="183">
        <v>234.2</v>
      </c>
      <c r="O8" s="181">
        <f>M8/N8-1</f>
        <v>4.6968403074295395E-2</v>
      </c>
      <c r="P8" s="136"/>
      <c r="Q8" s="188">
        <v>262.8</v>
      </c>
      <c r="R8" s="115">
        <v>241.5</v>
      </c>
      <c r="S8" s="181">
        <f>Q8/R8-1</f>
        <v>8.8198757763975122E-2</v>
      </c>
      <c r="T8" s="182">
        <v>260.89999999999998</v>
      </c>
      <c r="U8" s="183">
        <v>244.5</v>
      </c>
      <c r="V8" s="181">
        <f>T8/U8-1</f>
        <v>6.70756646216768E-2</v>
      </c>
      <c r="W8" s="136"/>
      <c r="X8" s="115">
        <v>267.39999999999998</v>
      </c>
      <c r="Y8" s="115">
        <v>249.4</v>
      </c>
      <c r="Z8" s="181">
        <f>X8/Y8-1</f>
        <v>7.2173215717722394E-2</v>
      </c>
      <c r="AA8" s="182">
        <v>265.8</v>
      </c>
      <c r="AB8" s="183">
        <v>252.5</v>
      </c>
      <c r="AC8" s="181">
        <f>AA8/AB8-1</f>
        <v>5.267326732673272E-2</v>
      </c>
      <c r="AD8" s="136"/>
      <c r="AE8" s="115">
        <v>212.5</v>
      </c>
      <c r="AF8" s="115">
        <v>204.9</v>
      </c>
      <c r="AG8" s="151">
        <f>AE8/AF8-1</f>
        <v>3.7091264031234639E-2</v>
      </c>
      <c r="AH8" s="152">
        <v>212.1</v>
      </c>
      <c r="AI8" s="153">
        <v>206</v>
      </c>
      <c r="AJ8" s="151">
        <f>AH8/AI8-1</f>
        <v>2.9611650485436902E-2</v>
      </c>
    </row>
    <row r="9" spans="1:40" ht="16.5" thickTop="1" thickBot="1" x14ac:dyDescent="0.25">
      <c r="B9" s="12" t="s">
        <v>124</v>
      </c>
      <c r="C9" s="188">
        <v>184.8</v>
      </c>
      <c r="D9" s="115">
        <v>169.2</v>
      </c>
      <c r="E9" s="181">
        <f>C9/D9-1</f>
        <v>9.2198581560283932E-2</v>
      </c>
      <c r="F9" s="182">
        <v>184.1</v>
      </c>
      <c r="G9" s="183">
        <v>172.9</v>
      </c>
      <c r="H9" s="181">
        <f>F9/G9-1</f>
        <v>6.4777327935222617E-2</v>
      </c>
      <c r="I9" s="136"/>
      <c r="J9" s="188">
        <v>176.6</v>
      </c>
      <c r="K9" s="115">
        <v>161.4</v>
      </c>
      <c r="L9" s="181">
        <f>J9/K9-1</f>
        <v>9.4175960346964072E-2</v>
      </c>
      <c r="M9" s="182">
        <v>176.6</v>
      </c>
      <c r="N9" s="183">
        <v>166.3</v>
      </c>
      <c r="O9" s="181">
        <f>M9/N9-1</f>
        <v>6.1936259771497193E-2</v>
      </c>
      <c r="P9" s="136"/>
      <c r="Q9" s="188">
        <v>221.4</v>
      </c>
      <c r="R9" s="115">
        <v>203.2</v>
      </c>
      <c r="S9" s="181">
        <f>Q9/R9-1</f>
        <v>8.9566929133858331E-2</v>
      </c>
      <c r="T9" s="182">
        <v>219.6</v>
      </c>
      <c r="U9" s="183">
        <v>207.3</v>
      </c>
      <c r="V9" s="181">
        <f>T9/U9-1</f>
        <v>5.9334298118668416E-2</v>
      </c>
      <c r="W9" s="136"/>
      <c r="X9" s="115">
        <v>215.3</v>
      </c>
      <c r="Y9" s="115">
        <v>198.3</v>
      </c>
      <c r="Z9" s="181">
        <f>X9/Y9-1</f>
        <v>8.572869389813409E-2</v>
      </c>
      <c r="AA9" s="182">
        <v>214</v>
      </c>
      <c r="AB9" s="183">
        <v>203.5</v>
      </c>
      <c r="AC9" s="181">
        <f>AA9/AB9-1</f>
        <v>5.1597051597051635E-2</v>
      </c>
      <c r="AD9" s="136"/>
      <c r="AE9" s="115">
        <v>126.5</v>
      </c>
      <c r="AF9" s="115">
        <v>114.3</v>
      </c>
      <c r="AG9" s="151">
        <f>AE9/AF9-1</f>
        <v>0.10673665791776021</v>
      </c>
      <c r="AH9" s="152">
        <v>126.7</v>
      </c>
      <c r="AI9" s="153">
        <v>115.7</v>
      </c>
      <c r="AJ9" s="151">
        <f>AH9/AI9-1</f>
        <v>9.5073465859982775E-2</v>
      </c>
    </row>
    <row r="10" spans="1:40" ht="16.5" thickTop="1" thickBot="1" x14ac:dyDescent="0.25">
      <c r="B10" s="36" t="s">
        <v>125</v>
      </c>
      <c r="C10" s="188"/>
      <c r="D10" s="115"/>
      <c r="E10" s="178"/>
      <c r="F10" s="182"/>
      <c r="G10" s="183"/>
      <c r="H10" s="178"/>
      <c r="I10" s="136"/>
      <c r="J10" s="188"/>
      <c r="K10" s="115"/>
      <c r="L10" s="178"/>
      <c r="M10" s="182"/>
      <c r="N10" s="183"/>
      <c r="O10" s="178"/>
      <c r="P10" s="136"/>
      <c r="Q10" s="188"/>
      <c r="R10" s="115"/>
      <c r="S10" s="178"/>
      <c r="T10" s="182"/>
      <c r="U10" s="183"/>
      <c r="V10" s="178"/>
      <c r="W10" s="136"/>
      <c r="X10" s="115"/>
      <c r="Y10" s="115"/>
      <c r="Z10" s="178"/>
      <c r="AA10" s="182"/>
      <c r="AB10" s="183"/>
      <c r="AC10" s="178"/>
      <c r="AD10" s="136"/>
      <c r="AE10" s="115"/>
      <c r="AF10" s="115"/>
      <c r="AG10" s="150"/>
      <c r="AH10" s="152"/>
      <c r="AI10" s="153"/>
      <c r="AJ10" s="150"/>
      <c r="AK10" s="157"/>
      <c r="AL10" s="157"/>
    </row>
    <row r="11" spans="1:40" ht="16.5" thickTop="1" thickBot="1" x14ac:dyDescent="0.25">
      <c r="B11" s="12" t="s">
        <v>122</v>
      </c>
      <c r="C11" s="179">
        <v>0.75700000000000001</v>
      </c>
      <c r="D11" s="119">
        <v>0.73399999999999999</v>
      </c>
      <c r="E11" s="184" t="s">
        <v>180</v>
      </c>
      <c r="F11" s="179">
        <v>0.75800000000000001</v>
      </c>
      <c r="G11" s="180">
        <v>0.73799999999999999</v>
      </c>
      <c r="H11" s="184" t="s">
        <v>320</v>
      </c>
      <c r="I11" s="135"/>
      <c r="J11" s="179">
        <v>0.745</v>
      </c>
      <c r="K11" s="119">
        <v>0.71699999999999997</v>
      </c>
      <c r="L11" s="184" t="s">
        <v>314</v>
      </c>
      <c r="M11" s="179">
        <v>0.746</v>
      </c>
      <c r="N11" s="180">
        <v>0.72399999999999998</v>
      </c>
      <c r="O11" s="184" t="s">
        <v>318</v>
      </c>
      <c r="P11" s="135"/>
      <c r="Q11" s="179">
        <v>0.84699999999999998</v>
      </c>
      <c r="R11" s="119">
        <v>0.83499999999999996</v>
      </c>
      <c r="S11" s="184" t="s">
        <v>245</v>
      </c>
      <c r="T11" s="179">
        <v>0.84299999999999997</v>
      </c>
      <c r="U11" s="180">
        <v>0.83899999999999997</v>
      </c>
      <c r="V11" s="184" t="s">
        <v>259</v>
      </c>
      <c r="W11" s="135"/>
      <c r="X11" s="119">
        <v>0.82</v>
      </c>
      <c r="Y11" s="119">
        <v>0.80200000000000005</v>
      </c>
      <c r="Z11" s="184" t="s">
        <v>208</v>
      </c>
      <c r="AA11" s="179">
        <v>0.81599999999999995</v>
      </c>
      <c r="AB11" s="180">
        <v>0.81299999999999994</v>
      </c>
      <c r="AC11" s="184" t="s">
        <v>206</v>
      </c>
      <c r="AD11" s="135"/>
      <c r="AE11" s="119">
        <v>0.61599999999999999</v>
      </c>
      <c r="AF11" s="119">
        <v>0.56799999999999995</v>
      </c>
      <c r="AG11" s="154" t="s">
        <v>198</v>
      </c>
      <c r="AH11" s="119">
        <v>0.623</v>
      </c>
      <c r="AI11" s="131">
        <v>0.56999999999999995</v>
      </c>
      <c r="AJ11" s="154" t="s">
        <v>199</v>
      </c>
      <c r="AK11" s="157"/>
      <c r="AL11" s="157"/>
      <c r="AM11" s="157"/>
      <c r="AN11" s="157"/>
    </row>
    <row r="12" spans="1:40" ht="16.5" thickTop="1" thickBot="1" x14ac:dyDescent="0.25">
      <c r="B12" s="12" t="s">
        <v>123</v>
      </c>
      <c r="C12" s="188">
        <v>178.2</v>
      </c>
      <c r="D12" s="115">
        <v>168.1</v>
      </c>
      <c r="E12" s="181">
        <f>C12/D12-1</f>
        <v>6.0083283759666761E-2</v>
      </c>
      <c r="F12" s="182">
        <v>176.8</v>
      </c>
      <c r="G12" s="183">
        <v>168.3</v>
      </c>
      <c r="H12" s="181">
        <f>F12/G12-1</f>
        <v>5.0505050505050608E-2</v>
      </c>
      <c r="I12" s="136"/>
      <c r="J12" s="188">
        <v>176.8</v>
      </c>
      <c r="K12" s="115">
        <v>167.8</v>
      </c>
      <c r="L12" s="181">
        <f>J12/K12-1</f>
        <v>5.3635280095351678E-2</v>
      </c>
      <c r="M12" s="182">
        <v>176.2</v>
      </c>
      <c r="N12" s="183">
        <v>169.2</v>
      </c>
      <c r="O12" s="181">
        <f>M12/N12-1</f>
        <v>4.1371158392434992E-2</v>
      </c>
      <c r="P12" s="136"/>
      <c r="Q12" s="188">
        <v>188.3</v>
      </c>
      <c r="R12" s="115">
        <v>174.1</v>
      </c>
      <c r="S12" s="181">
        <f>Q12/R12-1</f>
        <v>8.1562320505456753E-2</v>
      </c>
      <c r="T12" s="182">
        <v>184.9</v>
      </c>
      <c r="U12" s="183">
        <v>173.5</v>
      </c>
      <c r="V12" s="181">
        <f>T12/U12-1</f>
        <v>6.570605187319889E-2</v>
      </c>
      <c r="W12" s="136"/>
      <c r="X12" s="115">
        <v>192.3</v>
      </c>
      <c r="Y12" s="115">
        <v>179.2</v>
      </c>
      <c r="Z12" s="181">
        <f>X12/Y12-1</f>
        <v>7.3102678571428603E-2</v>
      </c>
      <c r="AA12" s="182">
        <v>191.3</v>
      </c>
      <c r="AB12" s="183">
        <v>180</v>
      </c>
      <c r="AC12" s="181">
        <f>AA12/AB12-1</f>
        <v>6.2777777777777821E-2</v>
      </c>
      <c r="AD12" s="136"/>
      <c r="AE12" s="115">
        <v>147.4</v>
      </c>
      <c r="AF12" s="115">
        <v>142.30000000000001</v>
      </c>
      <c r="AG12" s="151">
        <f>AE12/AF12-1</f>
        <v>3.5839775122979534E-2</v>
      </c>
      <c r="AH12" s="152">
        <v>147.4</v>
      </c>
      <c r="AI12" s="153">
        <v>142.5</v>
      </c>
      <c r="AJ12" s="151">
        <f>AH12/AI12-1</f>
        <v>3.4385964912280631E-2</v>
      </c>
      <c r="AK12" s="157"/>
      <c r="AL12" s="157"/>
    </row>
    <row r="13" spans="1:40" ht="16.5" thickTop="1" thickBot="1" x14ac:dyDescent="0.25">
      <c r="B13" s="12" t="s">
        <v>124</v>
      </c>
      <c r="C13" s="188">
        <v>135</v>
      </c>
      <c r="D13" s="115">
        <v>123.4</v>
      </c>
      <c r="E13" s="181">
        <f>C13/D13-1</f>
        <v>9.4003241491085854E-2</v>
      </c>
      <c r="F13" s="182">
        <v>133.9</v>
      </c>
      <c r="G13" s="183">
        <v>124.2</v>
      </c>
      <c r="H13" s="181">
        <f>F13/G13-1</f>
        <v>7.8099838969404312E-2</v>
      </c>
      <c r="I13" s="136"/>
      <c r="J13" s="188">
        <v>131.69999999999999</v>
      </c>
      <c r="K13" s="115">
        <v>120.3</v>
      </c>
      <c r="L13" s="181">
        <f>J13/K13-1</f>
        <v>9.4763092269326554E-2</v>
      </c>
      <c r="M13" s="182">
        <v>131.5</v>
      </c>
      <c r="N13" s="183">
        <v>122.6</v>
      </c>
      <c r="O13" s="181">
        <f>M13/N13-1</f>
        <v>7.2593800978792977E-2</v>
      </c>
      <c r="P13" s="136"/>
      <c r="Q13" s="188">
        <v>159.5</v>
      </c>
      <c r="R13" s="115">
        <v>145.30000000000001</v>
      </c>
      <c r="S13" s="181">
        <f>Q13/R13-1</f>
        <v>9.7728836889194648E-2</v>
      </c>
      <c r="T13" s="182">
        <v>155.9</v>
      </c>
      <c r="U13" s="183">
        <v>145.6</v>
      </c>
      <c r="V13" s="181">
        <f>T13/U13-1</f>
        <v>7.0741758241758212E-2</v>
      </c>
      <c r="W13" s="136"/>
      <c r="X13" s="115">
        <v>157.6</v>
      </c>
      <c r="Y13" s="115">
        <v>143.80000000000001</v>
      </c>
      <c r="Z13" s="181">
        <f>X13/Y13-1</f>
        <v>9.5966620305980355E-2</v>
      </c>
      <c r="AA13" s="182">
        <v>156.1</v>
      </c>
      <c r="AB13" s="183">
        <v>146.30000000000001</v>
      </c>
      <c r="AC13" s="181">
        <f>AA13/AB13-1</f>
        <v>6.698564593301426E-2</v>
      </c>
      <c r="AD13" s="136"/>
      <c r="AE13" s="115">
        <v>90.7</v>
      </c>
      <c r="AF13" s="115">
        <v>80.900000000000006</v>
      </c>
      <c r="AG13" s="151">
        <f>AE13/AF13-1</f>
        <v>0.12113720642768855</v>
      </c>
      <c r="AH13" s="152">
        <v>91.8</v>
      </c>
      <c r="AI13" s="153">
        <v>81.2</v>
      </c>
      <c r="AJ13" s="151">
        <f>AH13/AI13-1</f>
        <v>0.13054187192118216</v>
      </c>
    </row>
    <row r="14" spans="1:40" ht="16.5" thickTop="1" thickBot="1" x14ac:dyDescent="0.25">
      <c r="B14" s="36" t="s">
        <v>126</v>
      </c>
      <c r="C14" s="188"/>
      <c r="D14" s="115"/>
      <c r="E14" s="185"/>
      <c r="F14" s="182"/>
      <c r="G14" s="183"/>
      <c r="H14" s="185"/>
      <c r="I14" s="136"/>
      <c r="J14" s="188"/>
      <c r="K14" s="115"/>
      <c r="L14" s="185"/>
      <c r="M14" s="182"/>
      <c r="N14" s="183"/>
      <c r="O14" s="185"/>
      <c r="P14" s="136"/>
      <c r="Q14" s="188"/>
      <c r="R14" s="115"/>
      <c r="S14" s="185"/>
      <c r="T14" s="182"/>
      <c r="U14" s="183"/>
      <c r="V14" s="185"/>
      <c r="W14" s="136"/>
      <c r="X14" s="115"/>
      <c r="Y14" s="115"/>
      <c r="Z14" s="185"/>
      <c r="AA14" s="182"/>
      <c r="AB14" s="183"/>
      <c r="AC14" s="185"/>
      <c r="AD14" s="136"/>
      <c r="AE14" s="115"/>
      <c r="AF14" s="115"/>
      <c r="AG14" s="155"/>
      <c r="AH14" s="152"/>
      <c r="AI14" s="153"/>
      <c r="AJ14" s="155"/>
    </row>
    <row r="15" spans="1:40" ht="16.5" thickTop="1" thickBot="1" x14ac:dyDescent="0.25">
      <c r="B15" s="12" t="s">
        <v>122</v>
      </c>
      <c r="C15" s="179">
        <v>0.73199999999999998</v>
      </c>
      <c r="D15" s="119">
        <v>0.71899999999999997</v>
      </c>
      <c r="E15" s="185" t="s">
        <v>260</v>
      </c>
      <c r="F15" s="179">
        <v>0.73199999999999998</v>
      </c>
      <c r="G15" s="180">
        <v>0.73</v>
      </c>
      <c r="H15" s="185" t="s">
        <v>243</v>
      </c>
      <c r="I15" s="135"/>
      <c r="J15" s="179">
        <v>0.70799999999999996</v>
      </c>
      <c r="K15" s="119">
        <v>0.69199999999999995</v>
      </c>
      <c r="L15" s="184" t="s">
        <v>319</v>
      </c>
      <c r="M15" s="179">
        <v>0.70799999999999996</v>
      </c>
      <c r="N15" s="180">
        <v>0.70299999999999996</v>
      </c>
      <c r="O15" s="184" t="s">
        <v>244</v>
      </c>
      <c r="P15" s="135"/>
      <c r="Q15" s="179">
        <v>0.84</v>
      </c>
      <c r="R15" s="119">
        <v>0.84399999999999997</v>
      </c>
      <c r="S15" s="184" t="s">
        <v>278</v>
      </c>
      <c r="T15" s="179">
        <v>0.83899999999999997</v>
      </c>
      <c r="U15" s="180">
        <v>0.85299999999999998</v>
      </c>
      <c r="V15" s="184" t="s">
        <v>285</v>
      </c>
      <c r="W15" s="135"/>
      <c r="X15" s="119">
        <v>0.79700000000000004</v>
      </c>
      <c r="Y15" s="119">
        <v>0.79200000000000004</v>
      </c>
      <c r="Z15" s="184" t="s">
        <v>244</v>
      </c>
      <c r="AA15" s="179">
        <v>0.79700000000000004</v>
      </c>
      <c r="AB15" s="180">
        <v>0.80600000000000005</v>
      </c>
      <c r="AC15" s="184" t="s">
        <v>248</v>
      </c>
      <c r="AD15" s="135"/>
      <c r="AE15" s="119">
        <v>0.58499999999999996</v>
      </c>
      <c r="AF15" s="119">
        <v>0.55300000000000005</v>
      </c>
      <c r="AG15" s="155" t="s">
        <v>169</v>
      </c>
      <c r="AH15" s="119">
        <v>0.58699999999999997</v>
      </c>
      <c r="AI15" s="131">
        <v>0.56399999999999995</v>
      </c>
      <c r="AJ15" s="155" t="s">
        <v>180</v>
      </c>
      <c r="AK15" s="157"/>
      <c r="AL15" s="157"/>
      <c r="AM15" s="157"/>
      <c r="AN15" s="157"/>
    </row>
    <row r="16" spans="1:40" ht="16.5" thickTop="1" thickBot="1" x14ac:dyDescent="0.25">
      <c r="B16" s="12" t="s">
        <v>123</v>
      </c>
      <c r="C16" s="188">
        <v>288.7</v>
      </c>
      <c r="D16" s="115">
        <v>267.60000000000002</v>
      </c>
      <c r="E16" s="181">
        <f>C16/D16-1</f>
        <v>7.884902840059782E-2</v>
      </c>
      <c r="F16" s="182">
        <v>287.2</v>
      </c>
      <c r="G16" s="183">
        <v>272.5</v>
      </c>
      <c r="H16" s="181">
        <f>F16/G16-1</f>
        <v>5.3944954128440248E-2</v>
      </c>
      <c r="I16" s="136"/>
      <c r="J16" s="188">
        <v>283.3</v>
      </c>
      <c r="K16" s="115">
        <v>264</v>
      </c>
      <c r="L16" s="181">
        <f>J16/K16-1</f>
        <v>7.310606060606073E-2</v>
      </c>
      <c r="M16" s="182">
        <v>283.3</v>
      </c>
      <c r="N16" s="183">
        <v>269.3</v>
      </c>
      <c r="O16" s="181">
        <f>M16/N16-1</f>
        <v>5.1986632008911959E-2</v>
      </c>
      <c r="P16" s="136"/>
      <c r="Q16" s="188">
        <v>303</v>
      </c>
      <c r="R16" s="115">
        <v>276.39999999999998</v>
      </c>
      <c r="S16" s="181">
        <f>Q16/R16-1</f>
        <v>9.6237337192474737E-2</v>
      </c>
      <c r="T16" s="182">
        <v>300.7</v>
      </c>
      <c r="U16" s="183">
        <v>281.60000000000002</v>
      </c>
      <c r="V16" s="181">
        <f>T16/U16-1</f>
        <v>6.7826704545454364E-2</v>
      </c>
      <c r="W16" s="136"/>
      <c r="X16" s="115">
        <v>308.7</v>
      </c>
      <c r="Y16" s="115">
        <v>286.2</v>
      </c>
      <c r="Z16" s="151">
        <f>X16/Y16-1</f>
        <v>7.8616352201257955E-2</v>
      </c>
      <c r="AA16" s="152">
        <v>306.39999999999998</v>
      </c>
      <c r="AB16" s="153">
        <v>291.3</v>
      </c>
      <c r="AC16" s="151">
        <f>AA16/AB16-1</f>
        <v>5.1836594576038397E-2</v>
      </c>
      <c r="AD16" s="136"/>
      <c r="AE16" s="115">
        <v>248.1</v>
      </c>
      <c r="AF16" s="115">
        <v>234.2</v>
      </c>
      <c r="AG16" s="151">
        <f>AE16/AF16-1</f>
        <v>5.9350982066609825E-2</v>
      </c>
      <c r="AH16" s="152">
        <v>247.2</v>
      </c>
      <c r="AI16" s="153">
        <v>237.5</v>
      </c>
      <c r="AJ16" s="151">
        <f>AH16/AI16-1</f>
        <v>4.0842105263157791E-2</v>
      </c>
      <c r="AK16" s="157"/>
      <c r="AL16" s="157"/>
    </row>
    <row r="17" spans="2:40" ht="16.5" thickTop="1" thickBot="1" x14ac:dyDescent="0.25">
      <c r="B17" s="12" t="s">
        <v>124</v>
      </c>
      <c r="C17" s="188">
        <v>211.2</v>
      </c>
      <c r="D17" s="115">
        <v>192.3</v>
      </c>
      <c r="E17" s="181">
        <f>C17/D17-1</f>
        <v>9.8283931357254106E-2</v>
      </c>
      <c r="F17" s="182">
        <v>210.2</v>
      </c>
      <c r="G17" s="183">
        <v>198.8</v>
      </c>
      <c r="H17" s="181">
        <f>F17/G17-1</f>
        <v>5.7344064386317894E-2</v>
      </c>
      <c r="I17" s="136"/>
      <c r="J17" s="188">
        <v>200.4</v>
      </c>
      <c r="K17" s="115">
        <v>182.7</v>
      </c>
      <c r="L17" s="181">
        <f>J17/K17-1</f>
        <v>9.6880131362889976E-2</v>
      </c>
      <c r="M17" s="182">
        <v>200.4</v>
      </c>
      <c r="N17" s="183">
        <v>189.4</v>
      </c>
      <c r="O17" s="181">
        <f>M17/N17-1</f>
        <v>5.8078141499471991E-2</v>
      </c>
      <c r="P17" s="136"/>
      <c r="Q17" s="188">
        <v>254.5</v>
      </c>
      <c r="R17" s="115">
        <v>233.4</v>
      </c>
      <c r="S17" s="181">
        <f>Q17/R17-1</f>
        <v>9.0402742073693254E-2</v>
      </c>
      <c r="T17" s="182">
        <v>252.4</v>
      </c>
      <c r="U17" s="183">
        <v>240.2</v>
      </c>
      <c r="V17" s="181">
        <f>T17/U17-1</f>
        <v>5.0791007493755203E-2</v>
      </c>
      <c r="W17" s="136"/>
      <c r="X17" s="115">
        <v>246.1</v>
      </c>
      <c r="Y17" s="115">
        <v>226.6</v>
      </c>
      <c r="Z17" s="151">
        <f>X17/Y17-1</f>
        <v>8.6054721977051996E-2</v>
      </c>
      <c r="AA17" s="152">
        <v>244.2</v>
      </c>
      <c r="AB17" s="153">
        <v>234.7</v>
      </c>
      <c r="AC17" s="151">
        <f>AA17/AB17-1</f>
        <v>4.047720494247975E-2</v>
      </c>
      <c r="AD17" s="136"/>
      <c r="AE17" s="115">
        <v>145</v>
      </c>
      <c r="AF17" s="115">
        <v>129.6</v>
      </c>
      <c r="AG17" s="151">
        <f>AE17/AF17-1</f>
        <v>0.11882716049382713</v>
      </c>
      <c r="AH17" s="152">
        <v>145.19999999999999</v>
      </c>
      <c r="AI17" s="153">
        <v>133.9</v>
      </c>
      <c r="AJ17" s="151">
        <f>AH17/AI17-1</f>
        <v>8.4391336818521179E-2</v>
      </c>
    </row>
    <row r="18" spans="2:40" ht="17.100000000000001" customHeight="1" thickTop="1" x14ac:dyDescent="0.2">
      <c r="B18" s="37"/>
      <c r="I18" s="136"/>
      <c r="P18" s="136"/>
      <c r="W18" s="136"/>
      <c r="AD18" s="136"/>
    </row>
    <row r="19" spans="2:40" ht="15.75" thickBot="1" x14ac:dyDescent="0.25">
      <c r="B19" s="24"/>
      <c r="I19" s="136"/>
      <c r="P19" s="136"/>
      <c r="W19" s="136"/>
      <c r="AD19" s="136"/>
    </row>
    <row r="20" spans="2:40" ht="22.5" customHeight="1" thickTop="1" thickBot="1" x14ac:dyDescent="0.25">
      <c r="B20" s="246" t="s">
        <v>147</v>
      </c>
      <c r="C20" s="207" t="s">
        <v>288</v>
      </c>
      <c r="D20" s="207" t="s">
        <v>291</v>
      </c>
      <c r="E20" s="240" t="s">
        <v>177</v>
      </c>
      <c r="F20" s="207" t="s">
        <v>288</v>
      </c>
      <c r="G20" s="207" t="s">
        <v>291</v>
      </c>
      <c r="H20" s="240" t="s">
        <v>177</v>
      </c>
      <c r="I20" s="136"/>
      <c r="J20" s="207" t="s">
        <v>289</v>
      </c>
      <c r="K20" s="207" t="s">
        <v>290</v>
      </c>
      <c r="L20" s="240" t="s">
        <v>177</v>
      </c>
      <c r="M20" s="207" t="s">
        <v>289</v>
      </c>
      <c r="N20" s="207" t="s">
        <v>290</v>
      </c>
      <c r="O20" s="240" t="s">
        <v>177</v>
      </c>
      <c r="P20" s="136"/>
      <c r="Q20" s="196" t="s">
        <v>264</v>
      </c>
      <c r="R20" s="196" t="s">
        <v>265</v>
      </c>
      <c r="S20" s="240" t="s">
        <v>177</v>
      </c>
      <c r="T20" s="196" t="s">
        <v>264</v>
      </c>
      <c r="U20" s="196" t="s">
        <v>265</v>
      </c>
      <c r="V20" s="240" t="s">
        <v>177</v>
      </c>
      <c r="W20" s="136"/>
      <c r="X20" s="165" t="s">
        <v>228</v>
      </c>
      <c r="Y20" s="165" t="s">
        <v>229</v>
      </c>
      <c r="Z20" s="240" t="s">
        <v>177</v>
      </c>
      <c r="AA20" s="165" t="s">
        <v>228</v>
      </c>
      <c r="AB20" s="165" t="s">
        <v>229</v>
      </c>
      <c r="AC20" s="240" t="s">
        <v>177</v>
      </c>
      <c r="AD20" s="136"/>
      <c r="AE20" s="165" t="s">
        <v>188</v>
      </c>
      <c r="AF20" s="165" t="s">
        <v>175</v>
      </c>
      <c r="AG20" s="240" t="s">
        <v>177</v>
      </c>
      <c r="AH20" s="165" t="s">
        <v>188</v>
      </c>
      <c r="AI20" s="165" t="s">
        <v>175</v>
      </c>
      <c r="AJ20" s="240" t="s">
        <v>177</v>
      </c>
    </row>
    <row r="21" spans="2:40" ht="22.5" customHeight="1" thickTop="1" thickBot="1" x14ac:dyDescent="0.25">
      <c r="B21" s="247"/>
      <c r="C21" s="227" t="s">
        <v>178</v>
      </c>
      <c r="D21" s="239"/>
      <c r="E21" s="241"/>
      <c r="F21" s="227" t="s">
        <v>179</v>
      </c>
      <c r="G21" s="239"/>
      <c r="H21" s="241"/>
      <c r="I21" s="136"/>
      <c r="J21" s="227" t="s">
        <v>178</v>
      </c>
      <c r="K21" s="239"/>
      <c r="L21" s="241"/>
      <c r="M21" s="227" t="s">
        <v>179</v>
      </c>
      <c r="N21" s="239"/>
      <c r="O21" s="241"/>
      <c r="P21" s="136"/>
      <c r="Q21" s="227" t="s">
        <v>178</v>
      </c>
      <c r="R21" s="239"/>
      <c r="S21" s="241"/>
      <c r="T21" s="227" t="s">
        <v>179</v>
      </c>
      <c r="U21" s="239"/>
      <c r="V21" s="241"/>
      <c r="W21" s="136"/>
      <c r="X21" s="227" t="s">
        <v>178</v>
      </c>
      <c r="Y21" s="239"/>
      <c r="Z21" s="241"/>
      <c r="AA21" s="227" t="s">
        <v>179</v>
      </c>
      <c r="AB21" s="239"/>
      <c r="AC21" s="241"/>
      <c r="AD21" s="136"/>
      <c r="AE21" s="227" t="s">
        <v>178</v>
      </c>
      <c r="AF21" s="239"/>
      <c r="AG21" s="241"/>
      <c r="AH21" s="227" t="s">
        <v>179</v>
      </c>
      <c r="AI21" s="239"/>
      <c r="AJ21" s="241"/>
    </row>
    <row r="22" spans="2:40" ht="16.5" thickTop="1" thickBot="1" x14ac:dyDescent="0.25">
      <c r="B22" s="32" t="s">
        <v>104</v>
      </c>
      <c r="C22" s="33"/>
      <c r="D22" s="33"/>
      <c r="E22" s="34"/>
      <c r="F22" s="34"/>
      <c r="G22" s="34"/>
      <c r="H22" s="34"/>
      <c r="I22" s="136"/>
      <c r="J22" s="33"/>
      <c r="K22" s="33"/>
      <c r="L22" s="34"/>
      <c r="M22" s="34"/>
      <c r="N22" s="34"/>
      <c r="O22" s="34"/>
      <c r="P22" s="136"/>
      <c r="Q22" s="33"/>
      <c r="R22" s="33"/>
      <c r="S22" s="34"/>
      <c r="T22" s="34"/>
      <c r="U22" s="34"/>
      <c r="V22" s="34"/>
      <c r="W22" s="136"/>
      <c r="X22" s="33"/>
      <c r="Y22" s="33"/>
      <c r="Z22" s="34"/>
      <c r="AA22" s="34"/>
      <c r="AB22" s="34"/>
      <c r="AC22" s="34"/>
      <c r="AD22" s="136"/>
      <c r="AE22" s="33"/>
      <c r="AF22" s="33"/>
      <c r="AG22" s="34"/>
      <c r="AH22" s="34"/>
      <c r="AI22" s="34"/>
      <c r="AJ22" s="34"/>
    </row>
    <row r="23" spans="2:40" ht="16.5" thickTop="1" thickBot="1" x14ac:dyDescent="0.25">
      <c r="B23" s="12" t="s">
        <v>122</v>
      </c>
      <c r="C23" s="179">
        <v>0.72299999999999998</v>
      </c>
      <c r="D23" s="179">
        <v>0.70799999999999996</v>
      </c>
      <c r="E23" s="178" t="s">
        <v>254</v>
      </c>
      <c r="F23" s="179">
        <v>0.72299999999999998</v>
      </c>
      <c r="G23" s="179">
        <v>0.71799999999999997</v>
      </c>
      <c r="H23" s="184" t="s">
        <v>244</v>
      </c>
      <c r="I23" s="135"/>
      <c r="J23" s="179">
        <v>0.70399999999999996</v>
      </c>
      <c r="K23" s="179">
        <v>0.67</v>
      </c>
      <c r="L23" s="184" t="s">
        <v>315</v>
      </c>
      <c r="M23" s="179">
        <v>0.70399999999999996</v>
      </c>
      <c r="N23" s="179">
        <v>0.68200000000000005</v>
      </c>
      <c r="O23" s="184" t="s">
        <v>318</v>
      </c>
      <c r="P23" s="135"/>
      <c r="Q23" s="179">
        <v>0.82199999999999995</v>
      </c>
      <c r="R23" s="179">
        <v>0.81399999999999995</v>
      </c>
      <c r="S23" s="184" t="s">
        <v>275</v>
      </c>
      <c r="T23" s="179">
        <v>0.82</v>
      </c>
      <c r="U23" s="179">
        <v>0.82199999999999995</v>
      </c>
      <c r="V23" s="184" t="s">
        <v>209</v>
      </c>
      <c r="W23" s="135"/>
      <c r="X23" s="119">
        <v>0.77200000000000002</v>
      </c>
      <c r="Y23" s="119">
        <v>0.78300000000000003</v>
      </c>
      <c r="Z23" s="184" t="s">
        <v>250</v>
      </c>
      <c r="AA23" s="179">
        <v>0.77100000000000002</v>
      </c>
      <c r="AB23" s="179">
        <v>0.79900000000000004</v>
      </c>
      <c r="AC23" s="184" t="s">
        <v>251</v>
      </c>
      <c r="AD23" s="135"/>
      <c r="AE23" s="119">
        <v>0.59599999999999997</v>
      </c>
      <c r="AF23" s="119">
        <v>0.56699999999999995</v>
      </c>
      <c r="AG23" s="150" t="s">
        <v>181</v>
      </c>
      <c r="AH23" s="119">
        <v>0.6</v>
      </c>
      <c r="AI23" s="119">
        <v>0.57299999999999995</v>
      </c>
      <c r="AJ23" s="150" t="s">
        <v>200</v>
      </c>
      <c r="AK23" s="157"/>
      <c r="AL23" s="157"/>
      <c r="AM23" s="157"/>
      <c r="AN23" s="157"/>
    </row>
    <row r="24" spans="2:40" ht="16.5" thickTop="1" thickBot="1" x14ac:dyDescent="0.25">
      <c r="B24" s="12" t="s">
        <v>123</v>
      </c>
      <c r="C24" s="188">
        <v>238.6</v>
      </c>
      <c r="D24" s="188">
        <v>223.7</v>
      </c>
      <c r="E24" s="181">
        <f t="shared" ref="E24:E25" si="0">C24/D24-1</f>
        <v>6.6607063030844849E-2</v>
      </c>
      <c r="F24" s="182">
        <v>236.6</v>
      </c>
      <c r="G24" s="182">
        <v>227.6</v>
      </c>
      <c r="H24" s="181">
        <f t="shared" ref="H24:H25" si="1">F24/G24-1</f>
        <v>3.9543057996485054E-2</v>
      </c>
      <c r="I24" s="136"/>
      <c r="J24" s="188">
        <v>235.2</v>
      </c>
      <c r="K24" s="188">
        <v>218.5</v>
      </c>
      <c r="L24" s="181">
        <f t="shared" ref="L24:L25" si="2">J24/K24-1</f>
        <v>7.643020594965666E-2</v>
      </c>
      <c r="M24" s="182">
        <v>235.2</v>
      </c>
      <c r="N24" s="182">
        <v>224</v>
      </c>
      <c r="O24" s="181">
        <f t="shared" ref="O24:O25" si="3">M24/N24-1</f>
        <v>5.0000000000000044E-2</v>
      </c>
      <c r="P24" s="136"/>
      <c r="Q24" s="188">
        <v>245.5</v>
      </c>
      <c r="R24" s="188">
        <v>233</v>
      </c>
      <c r="S24" s="181">
        <f t="shared" ref="S24:S25" si="4">Q24/R24-1</f>
        <v>5.3648068669527982E-2</v>
      </c>
      <c r="T24" s="182">
        <v>242</v>
      </c>
      <c r="U24" s="182">
        <v>237.3</v>
      </c>
      <c r="V24" s="181">
        <f t="shared" ref="V24:V25" si="5">T24/U24-1</f>
        <v>1.9806152549515232E-2</v>
      </c>
      <c r="W24" s="136"/>
      <c r="X24" s="115">
        <v>255.9</v>
      </c>
      <c r="Y24" s="115">
        <v>236.8</v>
      </c>
      <c r="Z24" s="181">
        <f t="shared" ref="Z24:Z25" si="6">X24/Y24-1</f>
        <v>8.0658783783783772E-2</v>
      </c>
      <c r="AA24" s="182">
        <v>252.9</v>
      </c>
      <c r="AB24" s="182">
        <v>241.2</v>
      </c>
      <c r="AC24" s="181">
        <f t="shared" ref="AC24:AC25" si="7">AA24/AB24-1</f>
        <v>4.8507462686567138E-2</v>
      </c>
      <c r="AD24" s="136"/>
      <c r="AE24" s="115">
        <v>211.5</v>
      </c>
      <c r="AF24" s="115">
        <v>198.9</v>
      </c>
      <c r="AG24" s="151">
        <f t="shared" ref="AG24:AG25" si="8">AE24/AF24-1</f>
        <v>6.3348416289592757E-2</v>
      </c>
      <c r="AH24" s="152">
        <v>210.8</v>
      </c>
      <c r="AI24" s="152">
        <v>200.3</v>
      </c>
      <c r="AJ24" s="151">
        <f t="shared" ref="AJ24:AJ25" si="9">AH24/AI24-1</f>
        <v>5.2421367948077835E-2</v>
      </c>
      <c r="AK24" s="157"/>
      <c r="AL24" s="157"/>
    </row>
    <row r="25" spans="2:40" ht="16.5" thickTop="1" thickBot="1" x14ac:dyDescent="0.25">
      <c r="B25" s="12" t="s">
        <v>124</v>
      </c>
      <c r="C25" s="188">
        <v>172.5</v>
      </c>
      <c r="D25" s="188">
        <v>158.4</v>
      </c>
      <c r="E25" s="181">
        <f t="shared" si="0"/>
        <v>8.9015151515151381E-2</v>
      </c>
      <c r="F25" s="182">
        <v>171.1</v>
      </c>
      <c r="G25" s="182">
        <v>163.4</v>
      </c>
      <c r="H25" s="181">
        <f t="shared" si="1"/>
        <v>4.7123623011015914E-2</v>
      </c>
      <c r="I25" s="136"/>
      <c r="J25" s="188">
        <v>165.7</v>
      </c>
      <c r="K25" s="188">
        <v>146.4</v>
      </c>
      <c r="L25" s="181">
        <f t="shared" si="2"/>
        <v>0.13183060109289602</v>
      </c>
      <c r="M25" s="182">
        <v>165.7</v>
      </c>
      <c r="N25" s="182">
        <v>152.80000000000001</v>
      </c>
      <c r="O25" s="181">
        <f t="shared" si="3"/>
        <v>8.4424083769633285E-2</v>
      </c>
      <c r="P25" s="136"/>
      <c r="Q25" s="188">
        <v>201.9</v>
      </c>
      <c r="R25" s="188">
        <v>189.6</v>
      </c>
      <c r="S25" s="181">
        <f t="shared" si="4"/>
        <v>6.4873417721519111E-2</v>
      </c>
      <c r="T25" s="182">
        <v>198.5</v>
      </c>
      <c r="U25" s="182">
        <v>194.9</v>
      </c>
      <c r="V25" s="181">
        <f t="shared" si="5"/>
        <v>1.8471010774756325E-2</v>
      </c>
      <c r="W25" s="136"/>
      <c r="X25" s="115">
        <v>197.5</v>
      </c>
      <c r="Y25" s="115">
        <v>185.5</v>
      </c>
      <c r="Z25" s="181">
        <f t="shared" si="6"/>
        <v>6.4690026954177915E-2</v>
      </c>
      <c r="AA25" s="182">
        <v>194.9</v>
      </c>
      <c r="AB25" s="182">
        <v>192.7</v>
      </c>
      <c r="AC25" s="181">
        <f t="shared" si="7"/>
        <v>1.1416709911780121E-2</v>
      </c>
      <c r="AD25" s="136"/>
      <c r="AE25" s="115">
        <v>126.1</v>
      </c>
      <c r="AF25" s="115">
        <v>112.8</v>
      </c>
      <c r="AG25" s="151">
        <f t="shared" si="8"/>
        <v>0.1179078014184396</v>
      </c>
      <c r="AH25" s="152">
        <v>126.4</v>
      </c>
      <c r="AI25" s="152">
        <v>114.9</v>
      </c>
      <c r="AJ25" s="151">
        <f t="shared" si="9"/>
        <v>0.10008703220191473</v>
      </c>
    </row>
    <row r="26" spans="2:40" ht="16.5" thickTop="1" thickBot="1" x14ac:dyDescent="0.25">
      <c r="B26" s="36" t="s">
        <v>105</v>
      </c>
      <c r="C26" s="188"/>
      <c r="D26" s="188"/>
      <c r="E26" s="178"/>
      <c r="F26" s="182"/>
      <c r="G26" s="182"/>
      <c r="H26" s="178"/>
      <c r="I26" s="136"/>
      <c r="J26" s="188"/>
      <c r="K26" s="188"/>
      <c r="L26" s="178"/>
      <c r="M26" s="182"/>
      <c r="N26" s="182"/>
      <c r="O26" s="178"/>
      <c r="P26" s="136"/>
      <c r="Q26" s="188"/>
      <c r="R26" s="188"/>
      <c r="S26" s="178"/>
      <c r="T26" s="182"/>
      <c r="U26" s="182"/>
      <c r="V26" s="178"/>
      <c r="W26" s="136"/>
      <c r="X26" s="115"/>
      <c r="Y26" s="115"/>
      <c r="Z26" s="178"/>
      <c r="AA26" s="182"/>
      <c r="AB26" s="182"/>
      <c r="AC26" s="178"/>
      <c r="AD26" s="136"/>
      <c r="AE26" s="115"/>
      <c r="AF26" s="115"/>
      <c r="AG26" s="150"/>
      <c r="AH26" s="152"/>
      <c r="AI26" s="152"/>
      <c r="AJ26" s="150"/>
    </row>
    <row r="27" spans="2:40" ht="16.5" thickTop="1" thickBot="1" x14ac:dyDescent="0.25">
      <c r="B27" s="12" t="s">
        <v>122</v>
      </c>
      <c r="C27" s="179">
        <v>0.76</v>
      </c>
      <c r="D27" s="179">
        <v>0.73799999999999999</v>
      </c>
      <c r="E27" s="178" t="s">
        <v>318</v>
      </c>
      <c r="F27" s="179">
        <v>0.76</v>
      </c>
      <c r="G27" s="179">
        <v>0.73799999999999999</v>
      </c>
      <c r="H27" s="178" t="s">
        <v>318</v>
      </c>
      <c r="I27" s="135"/>
      <c r="J27" s="179">
        <v>0.72899999999999998</v>
      </c>
      <c r="K27" s="179">
        <v>0.751</v>
      </c>
      <c r="L27" s="184" t="s">
        <v>316</v>
      </c>
      <c r="M27" s="179">
        <v>0.72899999999999998</v>
      </c>
      <c r="N27" s="179">
        <v>0.751</v>
      </c>
      <c r="O27" s="184" t="s">
        <v>316</v>
      </c>
      <c r="P27" s="135"/>
      <c r="Q27" s="179">
        <v>0.88400000000000001</v>
      </c>
      <c r="R27" s="179">
        <v>0.89900000000000002</v>
      </c>
      <c r="S27" s="184" t="s">
        <v>207</v>
      </c>
      <c r="T27" s="179">
        <v>0.88400000000000001</v>
      </c>
      <c r="U27" s="179">
        <v>0.89900000000000002</v>
      </c>
      <c r="V27" s="184" t="s">
        <v>207</v>
      </c>
      <c r="W27" s="135"/>
      <c r="X27" s="119">
        <v>0.86699999999999999</v>
      </c>
      <c r="Y27" s="119">
        <v>0.80900000000000005</v>
      </c>
      <c r="Z27" s="178" t="s">
        <v>252</v>
      </c>
      <c r="AA27" s="179">
        <v>0.86699999999999999</v>
      </c>
      <c r="AB27" s="179">
        <v>0.80900000000000005</v>
      </c>
      <c r="AC27" s="178" t="s">
        <v>252</v>
      </c>
      <c r="AD27" s="135"/>
      <c r="AE27" s="119">
        <v>0.55700000000000005</v>
      </c>
      <c r="AF27" s="119">
        <v>0.48899999999999999</v>
      </c>
      <c r="AG27" s="150" t="s">
        <v>201</v>
      </c>
      <c r="AH27" s="119">
        <v>0.55700000000000005</v>
      </c>
      <c r="AI27" s="119">
        <v>0.48899999999999999</v>
      </c>
      <c r="AJ27" s="150" t="s">
        <v>201</v>
      </c>
      <c r="AK27" s="157"/>
      <c r="AL27" s="157"/>
      <c r="AM27" s="157"/>
      <c r="AN27" s="157"/>
    </row>
    <row r="28" spans="2:40" ht="16.5" thickTop="1" thickBot="1" x14ac:dyDescent="0.25">
      <c r="B28" s="12" t="s">
        <v>123</v>
      </c>
      <c r="C28" s="188">
        <v>269.7</v>
      </c>
      <c r="D28" s="188">
        <v>248.6</v>
      </c>
      <c r="E28" s="181">
        <f t="shared" ref="E28:E29" si="10">C28/D28-1</f>
        <v>8.4875301689461002E-2</v>
      </c>
      <c r="F28" s="182">
        <v>269.7</v>
      </c>
      <c r="G28" s="182">
        <v>248.6</v>
      </c>
      <c r="H28" s="181">
        <f t="shared" ref="H28:H29" si="11">F28/G28-1</f>
        <v>8.4875301689461002E-2</v>
      </c>
      <c r="I28" s="136"/>
      <c r="J28" s="188">
        <v>257.39999999999998</v>
      </c>
      <c r="K28" s="188">
        <v>246.3</v>
      </c>
      <c r="L28" s="181">
        <f t="shared" ref="L28:L29" si="12">J28/K28-1</f>
        <v>4.5066991473812212E-2</v>
      </c>
      <c r="M28" s="182">
        <v>257.39999999999998</v>
      </c>
      <c r="N28" s="182">
        <v>246.3</v>
      </c>
      <c r="O28" s="181">
        <f t="shared" ref="O28:O29" si="13">M28/N28-1</f>
        <v>4.5066991473812212E-2</v>
      </c>
      <c r="P28" s="136"/>
      <c r="Q28" s="188">
        <v>300.89999999999998</v>
      </c>
      <c r="R28" s="188">
        <v>250.6</v>
      </c>
      <c r="S28" s="181">
        <f t="shared" ref="S28:S29" si="14">Q28/R28-1</f>
        <v>0.20071827613727056</v>
      </c>
      <c r="T28" s="182">
        <v>300.89999999999998</v>
      </c>
      <c r="U28" s="182">
        <v>250.6</v>
      </c>
      <c r="V28" s="181">
        <f t="shared" ref="V28:V29" si="15">T28/U28-1</f>
        <v>0.20071827613727056</v>
      </c>
      <c r="W28" s="136"/>
      <c r="X28" s="115">
        <v>283.5</v>
      </c>
      <c r="Y28" s="115">
        <v>267.8</v>
      </c>
      <c r="Z28" s="181">
        <f t="shared" ref="Z28:Z29" si="16">X28/Y28-1</f>
        <v>5.8625840179238109E-2</v>
      </c>
      <c r="AA28" s="182">
        <v>283.5</v>
      </c>
      <c r="AB28" s="182">
        <v>267.8</v>
      </c>
      <c r="AC28" s="181">
        <f t="shared" ref="AC28:AC29" si="17">AA28/AB28-1</f>
        <v>5.8625840179238109E-2</v>
      </c>
      <c r="AD28" s="136"/>
      <c r="AE28" s="115">
        <v>213.3</v>
      </c>
      <c r="AF28" s="115">
        <v>217.1</v>
      </c>
      <c r="AG28" s="151">
        <f t="shared" ref="AG28:AG29" si="18">AE28/AF28-1</f>
        <v>-1.7503454629203108E-2</v>
      </c>
      <c r="AH28" s="152">
        <v>213.3</v>
      </c>
      <c r="AI28" s="152">
        <v>217.1</v>
      </c>
      <c r="AJ28" s="151">
        <f t="shared" ref="AJ28:AJ29" si="19">AH28/AI28-1</f>
        <v>-1.7503454629203108E-2</v>
      </c>
      <c r="AK28" s="157"/>
      <c r="AL28" s="157"/>
    </row>
    <row r="29" spans="2:40" ht="16.5" thickTop="1" thickBot="1" x14ac:dyDescent="0.25">
      <c r="B29" s="12" t="s">
        <v>124</v>
      </c>
      <c r="C29" s="188">
        <v>205.1</v>
      </c>
      <c r="D29" s="188">
        <v>183.3</v>
      </c>
      <c r="E29" s="181">
        <f t="shared" si="10"/>
        <v>0.11893071467539551</v>
      </c>
      <c r="F29" s="182">
        <v>205.1</v>
      </c>
      <c r="G29" s="182">
        <v>183.3</v>
      </c>
      <c r="H29" s="181">
        <f t="shared" si="11"/>
        <v>0.11893071467539551</v>
      </c>
      <c r="I29" s="136"/>
      <c r="J29" s="188">
        <v>187.7</v>
      </c>
      <c r="K29" s="188">
        <v>185.1</v>
      </c>
      <c r="L29" s="181">
        <f t="shared" si="12"/>
        <v>1.4046461372231089E-2</v>
      </c>
      <c r="M29" s="182">
        <v>187.7</v>
      </c>
      <c r="N29" s="182">
        <v>185.1</v>
      </c>
      <c r="O29" s="181">
        <f t="shared" si="13"/>
        <v>1.4046461372231089E-2</v>
      </c>
      <c r="P29" s="136"/>
      <c r="Q29" s="188">
        <v>266.10000000000002</v>
      </c>
      <c r="R29" s="188">
        <v>225.3</v>
      </c>
      <c r="S29" s="181">
        <f t="shared" si="14"/>
        <v>0.18109187749667122</v>
      </c>
      <c r="T29" s="182">
        <v>266.10000000000002</v>
      </c>
      <c r="U29" s="182">
        <v>225.3</v>
      </c>
      <c r="V29" s="181">
        <f t="shared" si="15"/>
        <v>0.18109187749667122</v>
      </c>
      <c r="W29" s="136"/>
      <c r="X29" s="115">
        <v>245.9</v>
      </c>
      <c r="Y29" s="115">
        <v>216.8</v>
      </c>
      <c r="Z29" s="181">
        <f t="shared" si="16"/>
        <v>0.1342250922509225</v>
      </c>
      <c r="AA29" s="182">
        <v>245.9</v>
      </c>
      <c r="AB29" s="182">
        <v>216.8</v>
      </c>
      <c r="AC29" s="181">
        <f t="shared" si="17"/>
        <v>0.1342250922509225</v>
      </c>
      <c r="AD29" s="136"/>
      <c r="AE29" s="115">
        <v>118.7</v>
      </c>
      <c r="AF29" s="115">
        <v>106.1</v>
      </c>
      <c r="AG29" s="151">
        <f t="shared" si="18"/>
        <v>0.11875589066918013</v>
      </c>
      <c r="AH29" s="152">
        <v>118.7</v>
      </c>
      <c r="AI29" s="152">
        <v>106.1</v>
      </c>
      <c r="AJ29" s="151">
        <f t="shared" si="19"/>
        <v>0.11875589066918013</v>
      </c>
    </row>
    <row r="30" spans="2:40" ht="16.5" thickTop="1" thickBot="1" x14ac:dyDescent="0.25">
      <c r="B30" s="36" t="s">
        <v>106</v>
      </c>
      <c r="C30" s="188"/>
      <c r="D30" s="188"/>
      <c r="E30" s="178"/>
      <c r="F30" s="182"/>
      <c r="G30" s="182"/>
      <c r="H30" s="178"/>
      <c r="I30" s="136"/>
      <c r="J30" s="188"/>
      <c r="K30" s="188"/>
      <c r="L30" s="178"/>
      <c r="M30" s="182"/>
      <c r="N30" s="182"/>
      <c r="O30" s="178"/>
      <c r="P30" s="136"/>
      <c r="Q30" s="188"/>
      <c r="R30" s="188"/>
      <c r="S30" s="178"/>
      <c r="T30" s="182"/>
      <c r="U30" s="182"/>
      <c r="V30" s="178"/>
      <c r="W30" s="136"/>
      <c r="X30" s="115"/>
      <c r="Y30" s="115"/>
      <c r="Z30" s="178"/>
      <c r="AA30" s="182"/>
      <c r="AB30" s="182"/>
      <c r="AC30" s="178"/>
      <c r="AD30" s="136"/>
      <c r="AE30" s="115"/>
      <c r="AF30" s="115"/>
      <c r="AG30" s="150"/>
      <c r="AH30" s="152"/>
      <c r="AI30" s="152"/>
      <c r="AJ30" s="150"/>
    </row>
    <row r="31" spans="2:40" ht="16.5" thickTop="1" thickBot="1" x14ac:dyDescent="0.25">
      <c r="B31" s="12" t="s">
        <v>122</v>
      </c>
      <c r="C31" s="179">
        <v>0.77800000000000002</v>
      </c>
      <c r="D31" s="179">
        <v>0.75700000000000001</v>
      </c>
      <c r="E31" s="178" t="s">
        <v>258</v>
      </c>
      <c r="F31" s="179">
        <v>0.77800000000000002</v>
      </c>
      <c r="G31" s="179">
        <v>0.75700000000000001</v>
      </c>
      <c r="H31" s="178" t="s">
        <v>258</v>
      </c>
      <c r="I31" s="135"/>
      <c r="J31" s="179">
        <v>0.77</v>
      </c>
      <c r="K31" s="179">
        <v>0.77300000000000002</v>
      </c>
      <c r="L31" s="184" t="s">
        <v>317</v>
      </c>
      <c r="M31" s="179">
        <v>0.77</v>
      </c>
      <c r="N31" s="179">
        <v>0.77300000000000002</v>
      </c>
      <c r="O31" s="184" t="s">
        <v>317</v>
      </c>
      <c r="P31" s="135"/>
      <c r="Q31" s="179">
        <v>0.86799999999999999</v>
      </c>
      <c r="R31" s="179">
        <v>0.878</v>
      </c>
      <c r="S31" s="184" t="s">
        <v>279</v>
      </c>
      <c r="T31" s="179">
        <v>0.86799999999999999</v>
      </c>
      <c r="U31" s="179">
        <v>0.878</v>
      </c>
      <c r="V31" s="184" t="s">
        <v>279</v>
      </c>
      <c r="W31" s="135"/>
      <c r="X31" s="119">
        <v>0.85199999999999998</v>
      </c>
      <c r="Y31" s="119">
        <v>0.80200000000000005</v>
      </c>
      <c r="Z31" s="178" t="s">
        <v>253</v>
      </c>
      <c r="AA31" s="179">
        <v>0.85199999999999998</v>
      </c>
      <c r="AB31" s="179">
        <v>0.80200000000000005</v>
      </c>
      <c r="AC31" s="178" t="s">
        <v>253</v>
      </c>
      <c r="AD31" s="135"/>
      <c r="AE31" s="119">
        <v>0.62</v>
      </c>
      <c r="AF31" s="119">
        <v>0.57499999999999996</v>
      </c>
      <c r="AG31" s="150" t="s">
        <v>202</v>
      </c>
      <c r="AH31" s="119">
        <v>0.62</v>
      </c>
      <c r="AI31" s="119">
        <v>0.57499999999999996</v>
      </c>
      <c r="AJ31" s="150" t="s">
        <v>202</v>
      </c>
      <c r="AK31" s="157"/>
      <c r="AL31" s="157"/>
      <c r="AM31" s="157"/>
      <c r="AN31" s="157"/>
    </row>
    <row r="32" spans="2:40" ht="16.5" thickTop="1" thickBot="1" x14ac:dyDescent="0.25">
      <c r="B32" s="12" t="s">
        <v>123</v>
      </c>
      <c r="C32" s="188">
        <v>264.60000000000002</v>
      </c>
      <c r="D32" s="188">
        <v>250.2</v>
      </c>
      <c r="E32" s="181">
        <f t="shared" ref="E32:E33" si="20">C32/D32-1</f>
        <v>5.755395683453246E-2</v>
      </c>
      <c r="F32" s="182">
        <v>264.60000000000002</v>
      </c>
      <c r="G32" s="182">
        <v>250.2</v>
      </c>
      <c r="H32" s="181">
        <f t="shared" ref="H32:H33" si="21">F32/G32-1</f>
        <v>5.755395683453246E-2</v>
      </c>
      <c r="I32" s="136"/>
      <c r="J32" s="188">
        <v>265.3</v>
      </c>
      <c r="K32" s="188">
        <v>238.6</v>
      </c>
      <c r="L32" s="181">
        <f t="shared" ref="L32:L33" si="22">J32/K32-1</f>
        <v>0.11190276613579209</v>
      </c>
      <c r="M32" s="182">
        <v>265.3</v>
      </c>
      <c r="N32" s="182">
        <v>238.6</v>
      </c>
      <c r="O32" s="181">
        <f t="shared" ref="O32:O33" si="23">M32/N32-1</f>
        <v>0.11190276613579209</v>
      </c>
      <c r="P32" s="136"/>
      <c r="Q32" s="188">
        <v>284.89999999999998</v>
      </c>
      <c r="R32" s="188">
        <v>267.5</v>
      </c>
      <c r="S32" s="181">
        <f t="shared" ref="S32:S33" si="24">Q32/R32-1</f>
        <v>6.5046728971962509E-2</v>
      </c>
      <c r="T32" s="182">
        <v>284.89999999999998</v>
      </c>
      <c r="U32" s="182">
        <v>267.5</v>
      </c>
      <c r="V32" s="181">
        <f t="shared" ref="V32:V33" si="25">T32/U32-1</f>
        <v>6.5046728971962509E-2</v>
      </c>
      <c r="W32" s="136"/>
      <c r="X32" s="115">
        <v>299.89999999999998</v>
      </c>
      <c r="Y32" s="115">
        <v>281.60000000000002</v>
      </c>
      <c r="Z32" s="181">
        <f t="shared" ref="Z32:Z33" si="26">X32/Y32-1</f>
        <v>6.4985795454545192E-2</v>
      </c>
      <c r="AA32" s="182">
        <v>299.89999999999998</v>
      </c>
      <c r="AB32" s="182">
        <v>281.60000000000002</v>
      </c>
      <c r="AC32" s="181">
        <f t="shared" ref="AC32:AC33" si="27">AA32/AB32-1</f>
        <v>6.4985795454545192E-2</v>
      </c>
      <c r="AD32" s="136"/>
      <c r="AE32" s="115">
        <v>187.7</v>
      </c>
      <c r="AF32" s="115">
        <v>196</v>
      </c>
      <c r="AG32" s="151">
        <f t="shared" ref="AG32:AG33" si="28">AE32/AF32-1</f>
        <v>-4.2346938775510212E-2</v>
      </c>
      <c r="AH32" s="152">
        <v>187.7</v>
      </c>
      <c r="AI32" s="152">
        <v>196</v>
      </c>
      <c r="AJ32" s="151">
        <f t="shared" ref="AJ32:AJ33" si="29">AH32/AI32-1</f>
        <v>-4.2346938775510212E-2</v>
      </c>
      <c r="AK32" s="157"/>
      <c r="AL32" s="157"/>
    </row>
    <row r="33" spans="2:40" ht="16.5" thickTop="1" thickBot="1" x14ac:dyDescent="0.25">
      <c r="B33" s="12" t="s">
        <v>124</v>
      </c>
      <c r="C33" s="188">
        <v>205.9</v>
      </c>
      <c r="D33" s="188">
        <v>189.5</v>
      </c>
      <c r="E33" s="181">
        <f t="shared" si="20"/>
        <v>8.6543535620052792E-2</v>
      </c>
      <c r="F33" s="182">
        <v>205.9</v>
      </c>
      <c r="G33" s="182">
        <v>189.5</v>
      </c>
      <c r="H33" s="181">
        <f t="shared" si="21"/>
        <v>8.6543535620052792E-2</v>
      </c>
      <c r="I33" s="136"/>
      <c r="J33" s="188">
        <v>204.4</v>
      </c>
      <c r="K33" s="188">
        <v>184.4</v>
      </c>
      <c r="L33" s="181">
        <f t="shared" si="22"/>
        <v>0.10845986984815625</v>
      </c>
      <c r="M33" s="182">
        <v>204.4</v>
      </c>
      <c r="N33" s="182">
        <v>184.4</v>
      </c>
      <c r="O33" s="181">
        <f t="shared" si="23"/>
        <v>0.10845986984815625</v>
      </c>
      <c r="P33" s="136"/>
      <c r="Q33" s="188">
        <v>247.3</v>
      </c>
      <c r="R33" s="188">
        <v>235</v>
      </c>
      <c r="S33" s="181">
        <f t="shared" si="24"/>
        <v>5.2340425531914869E-2</v>
      </c>
      <c r="T33" s="182">
        <v>247.3</v>
      </c>
      <c r="U33" s="182">
        <v>235</v>
      </c>
      <c r="V33" s="181">
        <f t="shared" si="25"/>
        <v>5.2340425531914869E-2</v>
      </c>
      <c r="W33" s="136"/>
      <c r="X33" s="115">
        <v>255.5</v>
      </c>
      <c r="Y33" s="115">
        <v>226</v>
      </c>
      <c r="Z33" s="181">
        <f t="shared" si="26"/>
        <v>0.13053097345132736</v>
      </c>
      <c r="AA33" s="182">
        <v>255.5</v>
      </c>
      <c r="AB33" s="182">
        <v>226</v>
      </c>
      <c r="AC33" s="181">
        <f t="shared" si="27"/>
        <v>0.13053097345132736</v>
      </c>
      <c r="AD33" s="136"/>
      <c r="AE33" s="115">
        <v>116.5</v>
      </c>
      <c r="AF33" s="115">
        <v>112.7</v>
      </c>
      <c r="AG33" s="151">
        <f t="shared" si="28"/>
        <v>3.3717834960070858E-2</v>
      </c>
      <c r="AH33" s="152">
        <v>116.5</v>
      </c>
      <c r="AI33" s="152">
        <v>112.7</v>
      </c>
      <c r="AJ33" s="151">
        <f t="shared" si="29"/>
        <v>3.3717834960070858E-2</v>
      </c>
    </row>
    <row r="34" spans="2:40" ht="16.5" thickTop="1" thickBot="1" x14ac:dyDescent="0.25">
      <c r="B34" s="36" t="s">
        <v>107</v>
      </c>
      <c r="C34" s="188"/>
      <c r="D34" s="188"/>
      <c r="E34" s="178"/>
      <c r="F34" s="182"/>
      <c r="G34" s="182"/>
      <c r="H34" s="178"/>
      <c r="I34" s="136"/>
      <c r="J34" s="188"/>
      <c r="K34" s="188"/>
      <c r="L34" s="178"/>
      <c r="M34" s="182"/>
      <c r="N34" s="182"/>
      <c r="O34" s="178"/>
      <c r="P34" s="136"/>
      <c r="Q34" s="188"/>
      <c r="R34" s="188"/>
      <c r="S34" s="178"/>
      <c r="T34" s="182"/>
      <c r="U34" s="182"/>
      <c r="V34" s="178"/>
      <c r="W34" s="136"/>
      <c r="X34" s="115"/>
      <c r="Y34" s="115"/>
      <c r="Z34" s="178"/>
      <c r="AA34" s="182"/>
      <c r="AB34" s="182"/>
      <c r="AC34" s="178"/>
      <c r="AD34" s="136"/>
      <c r="AE34" s="115"/>
      <c r="AF34" s="115"/>
      <c r="AG34" s="150"/>
      <c r="AH34" s="152"/>
      <c r="AI34" s="152"/>
      <c r="AJ34" s="150"/>
    </row>
    <row r="35" spans="2:40" ht="16.5" thickTop="1" thickBot="1" x14ac:dyDescent="0.25">
      <c r="B35" s="12" t="s">
        <v>122</v>
      </c>
      <c r="C35" s="179">
        <v>0.82099999999999995</v>
      </c>
      <c r="D35" s="179">
        <v>0.82099999999999995</v>
      </c>
      <c r="E35" s="184" t="s">
        <v>203</v>
      </c>
      <c r="F35" s="179">
        <v>0.82099999999999995</v>
      </c>
      <c r="G35" s="179">
        <v>0.82099999999999995</v>
      </c>
      <c r="H35" s="184" t="s">
        <v>203</v>
      </c>
      <c r="I35" s="135"/>
      <c r="J35" s="179">
        <v>0.80200000000000005</v>
      </c>
      <c r="K35" s="179">
        <v>0.78500000000000003</v>
      </c>
      <c r="L35" s="184" t="s">
        <v>277</v>
      </c>
      <c r="M35" s="179">
        <v>0.80200000000000005</v>
      </c>
      <c r="N35" s="179">
        <v>0.78500000000000003</v>
      </c>
      <c r="O35" s="184" t="s">
        <v>277</v>
      </c>
      <c r="P35" s="135"/>
      <c r="Q35" s="179">
        <v>0.88200000000000001</v>
      </c>
      <c r="R35" s="179">
        <v>0.90300000000000002</v>
      </c>
      <c r="S35" s="184" t="s">
        <v>256</v>
      </c>
      <c r="T35" s="179">
        <v>0.88200000000000001</v>
      </c>
      <c r="U35" s="179">
        <v>0.90300000000000002</v>
      </c>
      <c r="V35" s="184" t="s">
        <v>256</v>
      </c>
      <c r="W35" s="135"/>
      <c r="X35" s="119">
        <v>0.88700000000000001</v>
      </c>
      <c r="Y35" s="119">
        <v>0.88500000000000001</v>
      </c>
      <c r="Z35" s="178" t="s">
        <v>243</v>
      </c>
      <c r="AA35" s="179">
        <v>0.88700000000000001</v>
      </c>
      <c r="AB35" s="179">
        <v>0.88500000000000001</v>
      </c>
      <c r="AC35" s="178" t="s">
        <v>243</v>
      </c>
      <c r="AD35" s="135"/>
      <c r="AE35" s="119">
        <v>0.71099999999999997</v>
      </c>
      <c r="AF35" s="119">
        <v>0.71099999999999997</v>
      </c>
      <c r="AG35" s="150" t="s">
        <v>203</v>
      </c>
      <c r="AH35" s="119">
        <v>0.71099999999999997</v>
      </c>
      <c r="AI35" s="119">
        <v>0.71099999999999997</v>
      </c>
      <c r="AJ35" s="150" t="s">
        <v>203</v>
      </c>
      <c r="AK35" s="157"/>
      <c r="AL35" s="157"/>
      <c r="AM35" s="157"/>
      <c r="AN35" s="157"/>
    </row>
    <row r="36" spans="2:40" ht="16.5" thickTop="1" thickBot="1" x14ac:dyDescent="0.25">
      <c r="B36" s="12" t="s">
        <v>123</v>
      </c>
      <c r="C36" s="188">
        <v>271.89999999999998</v>
      </c>
      <c r="D36" s="188">
        <v>270.3</v>
      </c>
      <c r="E36" s="181">
        <f t="shared" ref="E36:E37" si="30">C36/D36-1</f>
        <v>5.9193488716240417E-3</v>
      </c>
      <c r="F36" s="182">
        <v>271.89999999999998</v>
      </c>
      <c r="G36" s="182">
        <v>270.3</v>
      </c>
      <c r="H36" s="181">
        <f t="shared" ref="H36:H37" si="31">F36/G36-1</f>
        <v>5.9193488716240417E-3</v>
      </c>
      <c r="I36" s="136"/>
      <c r="J36" s="188">
        <v>277.39999999999998</v>
      </c>
      <c r="K36" s="188">
        <v>291.10000000000002</v>
      </c>
      <c r="L36" s="181">
        <f t="shared" ref="L36:L37" si="32">J36/K36-1</f>
        <v>-4.7062864994847242E-2</v>
      </c>
      <c r="M36" s="182">
        <v>277.39999999999998</v>
      </c>
      <c r="N36" s="182">
        <v>291.10000000000002</v>
      </c>
      <c r="O36" s="181">
        <f t="shared" ref="O36:O37" si="33">M36/N36-1</f>
        <v>-4.7062864994847242E-2</v>
      </c>
      <c r="P36" s="136"/>
      <c r="Q36" s="188">
        <v>269.89999999999998</v>
      </c>
      <c r="R36" s="188">
        <v>264</v>
      </c>
      <c r="S36" s="181">
        <f t="shared" ref="S36:S37" si="34">Q36/R36-1</f>
        <v>2.2348484848484729E-2</v>
      </c>
      <c r="T36" s="182">
        <v>269.89999999999998</v>
      </c>
      <c r="U36" s="182">
        <v>264</v>
      </c>
      <c r="V36" s="181">
        <f t="shared" ref="V36:V37" si="35">T36/U36-1</f>
        <v>2.2348484848484729E-2</v>
      </c>
      <c r="W36" s="136"/>
      <c r="X36" s="115">
        <v>277.10000000000002</v>
      </c>
      <c r="Y36" s="115">
        <v>276.89999999999998</v>
      </c>
      <c r="Z36" s="181">
        <f t="shared" ref="Z36:Z37" si="36">X36/Y36-1</f>
        <v>7.2228241242333624E-4</v>
      </c>
      <c r="AA36" s="182">
        <v>277.10000000000002</v>
      </c>
      <c r="AB36" s="182">
        <v>276.89999999999998</v>
      </c>
      <c r="AC36" s="181">
        <f t="shared" ref="AC36:AC37" si="37">AA36/AB36-1</f>
        <v>7.2228241242333624E-4</v>
      </c>
      <c r="AD36" s="136"/>
      <c r="AE36" s="115">
        <v>260.2</v>
      </c>
      <c r="AF36" s="115">
        <v>247.4</v>
      </c>
      <c r="AG36" s="151">
        <f t="shared" ref="AG36:AG37" si="38">AE36/AF36-1</f>
        <v>5.1738075990299004E-2</v>
      </c>
      <c r="AH36" s="152">
        <v>260.2</v>
      </c>
      <c r="AI36" s="152">
        <v>247.4</v>
      </c>
      <c r="AJ36" s="151">
        <f t="shared" ref="AJ36:AJ37" si="39">AH36/AI36-1</f>
        <v>5.1738075990299004E-2</v>
      </c>
    </row>
    <row r="37" spans="2:40" ht="16.5" thickTop="1" thickBot="1" x14ac:dyDescent="0.25">
      <c r="B37" s="12" t="s">
        <v>124</v>
      </c>
      <c r="C37" s="188">
        <v>223.2</v>
      </c>
      <c r="D37" s="188">
        <v>222</v>
      </c>
      <c r="E37" s="181">
        <f t="shared" si="30"/>
        <v>5.4054054054053502E-3</v>
      </c>
      <c r="F37" s="182">
        <v>223.2</v>
      </c>
      <c r="G37" s="182">
        <v>222</v>
      </c>
      <c r="H37" s="181">
        <f t="shared" si="31"/>
        <v>5.4054054054053502E-3</v>
      </c>
      <c r="I37" s="136"/>
      <c r="J37" s="188">
        <v>222.6</v>
      </c>
      <c r="K37" s="188">
        <v>228.4</v>
      </c>
      <c r="L37" s="181">
        <f t="shared" si="32"/>
        <v>-2.53940455341507E-2</v>
      </c>
      <c r="M37" s="182">
        <v>222.6</v>
      </c>
      <c r="N37" s="182">
        <v>228.4</v>
      </c>
      <c r="O37" s="181">
        <f t="shared" si="33"/>
        <v>-2.53940455341507E-2</v>
      </c>
      <c r="P37" s="136"/>
      <c r="Q37" s="188">
        <v>237.9</v>
      </c>
      <c r="R37" s="188">
        <v>238.5</v>
      </c>
      <c r="S37" s="181">
        <f t="shared" si="34"/>
        <v>-2.515723270440251E-3</v>
      </c>
      <c r="T37" s="182">
        <v>237.9</v>
      </c>
      <c r="U37" s="182">
        <v>238.5</v>
      </c>
      <c r="V37" s="181">
        <f t="shared" si="35"/>
        <v>-2.515723270440251E-3</v>
      </c>
      <c r="W37" s="136"/>
      <c r="X37" s="115">
        <v>245.8</v>
      </c>
      <c r="Y37" s="115">
        <v>245.2</v>
      </c>
      <c r="Z37" s="181">
        <f t="shared" si="36"/>
        <v>2.4469820554651189E-3</v>
      </c>
      <c r="AA37" s="182">
        <v>245.8</v>
      </c>
      <c r="AB37" s="182">
        <v>245.2</v>
      </c>
      <c r="AC37" s="181">
        <f t="shared" si="37"/>
        <v>2.4469820554651189E-3</v>
      </c>
      <c r="AD37" s="136"/>
      <c r="AE37" s="115">
        <v>185.1</v>
      </c>
      <c r="AF37" s="115">
        <v>175.9</v>
      </c>
      <c r="AG37" s="151">
        <f t="shared" si="38"/>
        <v>5.2302444570778706E-2</v>
      </c>
      <c r="AH37" s="152">
        <v>185.1</v>
      </c>
      <c r="AI37" s="152">
        <v>175.9</v>
      </c>
      <c r="AJ37" s="151">
        <f t="shared" si="39"/>
        <v>5.2302444570778706E-2</v>
      </c>
    </row>
    <row r="38" spans="2:40" ht="15.75" thickTop="1" x14ac:dyDescent="0.2">
      <c r="B38" s="24"/>
      <c r="I38" s="136"/>
      <c r="P38" s="136"/>
      <c r="W38" s="136"/>
      <c r="AD38" s="136"/>
    </row>
    <row r="39" spans="2:40" ht="36" x14ac:dyDescent="0.2">
      <c r="B39" s="24" t="s">
        <v>226</v>
      </c>
      <c r="I39" s="136"/>
      <c r="P39" s="136"/>
      <c r="W39" s="136"/>
      <c r="AD39" s="136"/>
    </row>
    <row r="40" spans="2:40" x14ac:dyDescent="0.2">
      <c r="B40" s="24"/>
      <c r="I40" s="136"/>
      <c r="P40" s="136"/>
      <c r="W40" s="136"/>
      <c r="AD40" s="136"/>
    </row>
    <row r="41" spans="2:40" ht="15.75" thickBot="1" x14ac:dyDescent="0.25">
      <c r="B41" s="24"/>
      <c r="I41" s="136"/>
      <c r="P41" s="136"/>
      <c r="W41" s="136"/>
      <c r="AD41" s="136"/>
    </row>
    <row r="42" spans="2:40" ht="22.5" customHeight="1" thickTop="1" thickBot="1" x14ac:dyDescent="0.25">
      <c r="B42" s="246" t="s">
        <v>153</v>
      </c>
      <c r="C42" s="207" t="s">
        <v>288</v>
      </c>
      <c r="D42" s="207" t="s">
        <v>291</v>
      </c>
      <c r="E42" s="240" t="s">
        <v>177</v>
      </c>
      <c r="F42" s="207" t="s">
        <v>288</v>
      </c>
      <c r="G42" s="207" t="s">
        <v>291</v>
      </c>
      <c r="H42" s="240" t="s">
        <v>177</v>
      </c>
      <c r="I42" s="136"/>
      <c r="J42" s="207" t="s">
        <v>289</v>
      </c>
      <c r="K42" s="207" t="s">
        <v>290</v>
      </c>
      <c r="L42" s="240" t="s">
        <v>177</v>
      </c>
      <c r="M42" s="207" t="s">
        <v>289</v>
      </c>
      <c r="N42" s="207" t="s">
        <v>290</v>
      </c>
      <c r="O42" s="240" t="s">
        <v>177</v>
      </c>
      <c r="P42" s="136"/>
      <c r="Q42" s="196" t="s">
        <v>264</v>
      </c>
      <c r="R42" s="196" t="s">
        <v>265</v>
      </c>
      <c r="S42" s="240" t="s">
        <v>177</v>
      </c>
      <c r="T42" s="196" t="s">
        <v>264</v>
      </c>
      <c r="U42" s="196" t="s">
        <v>265</v>
      </c>
      <c r="V42" s="240" t="s">
        <v>177</v>
      </c>
      <c r="W42" s="136"/>
      <c r="X42" s="165" t="s">
        <v>228</v>
      </c>
      <c r="Y42" s="165" t="s">
        <v>229</v>
      </c>
      <c r="Z42" s="240" t="s">
        <v>177</v>
      </c>
      <c r="AA42" s="165" t="s">
        <v>228</v>
      </c>
      <c r="AB42" s="165" t="s">
        <v>229</v>
      </c>
      <c r="AC42" s="240" t="s">
        <v>177</v>
      </c>
      <c r="AD42" s="136"/>
      <c r="AE42" s="165" t="s">
        <v>188</v>
      </c>
      <c r="AF42" s="165" t="s">
        <v>175</v>
      </c>
      <c r="AG42" s="240" t="s">
        <v>177</v>
      </c>
      <c r="AH42" s="165" t="s">
        <v>188</v>
      </c>
      <c r="AI42" s="165" t="s">
        <v>175</v>
      </c>
      <c r="AJ42" s="240" t="s">
        <v>177</v>
      </c>
    </row>
    <row r="43" spans="2:40" ht="22.5" customHeight="1" thickTop="1" thickBot="1" x14ac:dyDescent="0.25">
      <c r="B43" s="226"/>
      <c r="C43" s="227" t="s">
        <v>178</v>
      </c>
      <c r="D43" s="239"/>
      <c r="E43" s="241"/>
      <c r="F43" s="227" t="s">
        <v>179</v>
      </c>
      <c r="G43" s="239"/>
      <c r="H43" s="241"/>
      <c r="I43" s="136"/>
      <c r="J43" s="227" t="s">
        <v>178</v>
      </c>
      <c r="K43" s="239"/>
      <c r="L43" s="241"/>
      <c r="M43" s="227" t="s">
        <v>179</v>
      </c>
      <c r="N43" s="239"/>
      <c r="O43" s="241"/>
      <c r="P43" s="136"/>
      <c r="Q43" s="227" t="s">
        <v>178</v>
      </c>
      <c r="R43" s="239"/>
      <c r="S43" s="241"/>
      <c r="T43" s="227" t="s">
        <v>179</v>
      </c>
      <c r="U43" s="239"/>
      <c r="V43" s="241"/>
      <c r="W43" s="136"/>
      <c r="X43" s="227" t="s">
        <v>178</v>
      </c>
      <c r="Y43" s="239"/>
      <c r="Z43" s="241"/>
      <c r="AA43" s="227" t="s">
        <v>179</v>
      </c>
      <c r="AB43" s="239"/>
      <c r="AC43" s="241"/>
      <c r="AD43" s="136"/>
      <c r="AE43" s="227" t="s">
        <v>178</v>
      </c>
      <c r="AF43" s="239"/>
      <c r="AG43" s="241"/>
      <c r="AH43" s="227" t="s">
        <v>179</v>
      </c>
      <c r="AI43" s="239"/>
      <c r="AJ43" s="241"/>
    </row>
    <row r="44" spans="2:40" ht="16.5" thickTop="1" thickBot="1" x14ac:dyDescent="0.25">
      <c r="B44" s="32" t="s">
        <v>121</v>
      </c>
      <c r="C44" s="33"/>
      <c r="D44" s="33"/>
      <c r="E44" s="186"/>
      <c r="F44" s="186"/>
      <c r="G44" s="186"/>
      <c r="H44" s="186"/>
      <c r="I44" s="136"/>
      <c r="J44" s="33"/>
      <c r="K44" s="33"/>
      <c r="L44" s="186"/>
      <c r="M44" s="186"/>
      <c r="N44" s="186"/>
      <c r="O44" s="186"/>
      <c r="P44" s="136"/>
      <c r="Q44" s="33"/>
      <c r="R44" s="33"/>
      <c r="S44" s="186"/>
      <c r="T44" s="186"/>
      <c r="U44" s="186"/>
      <c r="V44" s="186"/>
      <c r="W44" s="136"/>
      <c r="X44" s="33"/>
      <c r="Y44" s="33"/>
      <c r="Z44" s="186"/>
      <c r="AA44" s="186"/>
      <c r="AB44" s="186"/>
      <c r="AC44" s="186"/>
      <c r="AD44" s="136"/>
      <c r="AE44" s="33"/>
      <c r="AF44" s="33"/>
      <c r="AG44" s="34"/>
      <c r="AH44" s="34"/>
      <c r="AI44" s="34"/>
      <c r="AJ44" s="34"/>
    </row>
    <row r="45" spans="2:40" ht="16.5" thickTop="1" thickBot="1" x14ac:dyDescent="0.25">
      <c r="B45" s="12" t="s">
        <v>122</v>
      </c>
      <c r="C45" s="179">
        <v>0.628</v>
      </c>
      <c r="D45" s="119">
        <v>0.61299999999999999</v>
      </c>
      <c r="E45" s="178" t="s">
        <v>254</v>
      </c>
      <c r="F45" s="179">
        <v>0.66400000000000003</v>
      </c>
      <c r="G45" s="179">
        <v>0.61899999999999999</v>
      </c>
      <c r="H45" s="178" t="s">
        <v>202</v>
      </c>
      <c r="I45" s="135"/>
      <c r="J45" s="179">
        <v>0.58499999999999996</v>
      </c>
      <c r="K45" s="119">
        <v>0.57099999999999995</v>
      </c>
      <c r="L45" s="178" t="s">
        <v>311</v>
      </c>
      <c r="M45" s="179">
        <v>0.622</v>
      </c>
      <c r="N45" s="180">
        <v>0.57099999999999995</v>
      </c>
      <c r="O45" s="178" t="s">
        <v>283</v>
      </c>
      <c r="P45" s="135"/>
      <c r="Q45" s="179">
        <v>0.73699999999999999</v>
      </c>
      <c r="R45" s="119">
        <v>0.69199999999999995</v>
      </c>
      <c r="S45" s="178" t="s">
        <v>202</v>
      </c>
      <c r="T45" s="179">
        <v>0.755</v>
      </c>
      <c r="U45" s="180">
        <v>0.69099999999999995</v>
      </c>
      <c r="V45" s="178" t="s">
        <v>242</v>
      </c>
      <c r="W45" s="135"/>
      <c r="X45" s="119">
        <v>0.64800000000000002</v>
      </c>
      <c r="Y45" s="119">
        <v>0.64600000000000002</v>
      </c>
      <c r="Z45" s="178" t="s">
        <v>243</v>
      </c>
      <c r="AA45" s="179">
        <v>0.68300000000000005</v>
      </c>
      <c r="AB45" s="180">
        <v>0.66200000000000003</v>
      </c>
      <c r="AC45" s="178" t="s">
        <v>258</v>
      </c>
      <c r="AD45" s="135"/>
      <c r="AE45" s="119">
        <v>0.53500000000000003</v>
      </c>
      <c r="AF45" s="119">
        <v>0.52900000000000003</v>
      </c>
      <c r="AG45" s="150" t="s">
        <v>182</v>
      </c>
      <c r="AH45" s="119">
        <v>0.58099999999999996</v>
      </c>
      <c r="AI45" s="119">
        <v>0.54100000000000004</v>
      </c>
      <c r="AJ45" s="150" t="s">
        <v>204</v>
      </c>
      <c r="AK45" s="157"/>
      <c r="AL45" s="157"/>
      <c r="AM45" s="157"/>
      <c r="AN45" s="157"/>
    </row>
    <row r="46" spans="2:40" ht="16.5" thickTop="1" thickBot="1" x14ac:dyDescent="0.25">
      <c r="B46" s="12" t="s">
        <v>123</v>
      </c>
      <c r="C46" s="188">
        <v>188.8</v>
      </c>
      <c r="D46" s="115">
        <v>185.6</v>
      </c>
      <c r="E46" s="181">
        <f t="shared" ref="E46:E47" si="40">C46/D46-1</f>
        <v>1.7241379310344973E-2</v>
      </c>
      <c r="F46" s="182">
        <v>192.4</v>
      </c>
      <c r="G46" s="182">
        <v>186.3</v>
      </c>
      <c r="H46" s="181">
        <f t="shared" ref="H46" si="41">F46/G46-1</f>
        <v>3.2742887815351507E-2</v>
      </c>
      <c r="I46" s="136"/>
      <c r="J46" s="188">
        <v>185.1</v>
      </c>
      <c r="K46" s="115">
        <v>188.4</v>
      </c>
      <c r="L46" s="181">
        <f t="shared" ref="L46:L47" si="42">J46/K46-1</f>
        <v>-1.7515923566879033E-2</v>
      </c>
      <c r="M46" s="182">
        <v>189.9</v>
      </c>
      <c r="N46" s="183">
        <v>189</v>
      </c>
      <c r="O46" s="181">
        <f t="shared" ref="O46:O47" si="43">M46/N46-1</f>
        <v>4.761904761904745E-3</v>
      </c>
      <c r="P46" s="136"/>
      <c r="Q46" s="188">
        <v>193.1</v>
      </c>
      <c r="R46" s="115">
        <v>184.5</v>
      </c>
      <c r="S46" s="181">
        <f t="shared" ref="S46:S47" si="44">Q46/R46-1</f>
        <v>4.6612466124661189E-2</v>
      </c>
      <c r="T46" s="182">
        <v>196.7</v>
      </c>
      <c r="U46" s="183">
        <v>185.3</v>
      </c>
      <c r="V46" s="181">
        <f t="shared" ref="V46:V47" si="45">T46/U46-1</f>
        <v>6.1521856449001433E-2</v>
      </c>
      <c r="W46" s="136"/>
      <c r="X46" s="115">
        <v>188.8</v>
      </c>
      <c r="Y46" s="115">
        <v>185.4</v>
      </c>
      <c r="Z46" s="181">
        <f t="shared" ref="Z46:Z47" si="46">X46/Y46-1</f>
        <v>1.8338727076591121E-2</v>
      </c>
      <c r="AA46" s="182">
        <v>191</v>
      </c>
      <c r="AB46" s="183">
        <v>185.9</v>
      </c>
      <c r="AC46" s="181">
        <f t="shared" ref="AC46:AC47" si="47">AA46/AB46-1</f>
        <v>2.7434104357181299E-2</v>
      </c>
      <c r="AD46" s="136"/>
      <c r="AE46" s="115">
        <v>186.4</v>
      </c>
      <c r="AF46" s="115">
        <v>183.8</v>
      </c>
      <c r="AG46" s="151">
        <f t="shared" ref="AG46:AG47" si="48">AE46/AF46-1</f>
        <v>1.4145810663764857E-2</v>
      </c>
      <c r="AH46" s="152">
        <v>190</v>
      </c>
      <c r="AI46" s="152">
        <v>184.8</v>
      </c>
      <c r="AJ46" s="151">
        <f t="shared" ref="AJ46:AJ47" si="49">AH46/AI46-1</f>
        <v>2.8138528138528018E-2</v>
      </c>
    </row>
    <row r="47" spans="2:40" ht="16.5" thickTop="1" thickBot="1" x14ac:dyDescent="0.25">
      <c r="B47" s="12" t="s">
        <v>124</v>
      </c>
      <c r="C47" s="188">
        <v>118.5</v>
      </c>
      <c r="D47" s="115">
        <v>113.8</v>
      </c>
      <c r="E47" s="181">
        <f t="shared" si="40"/>
        <v>4.1300527240773377E-2</v>
      </c>
      <c r="F47" s="182">
        <v>127.8</v>
      </c>
      <c r="G47" s="182">
        <v>115.3</v>
      </c>
      <c r="H47" s="181">
        <f t="shared" ref="H47" si="50">F47/G47-1</f>
        <v>0.1084128360797918</v>
      </c>
      <c r="I47" s="136"/>
      <c r="J47" s="188">
        <v>108.3</v>
      </c>
      <c r="K47" s="115">
        <v>107.5</v>
      </c>
      <c r="L47" s="181">
        <f t="shared" si="42"/>
        <v>7.4418604651163012E-3</v>
      </c>
      <c r="M47" s="182">
        <v>118.1</v>
      </c>
      <c r="N47" s="183">
        <v>107.9</v>
      </c>
      <c r="O47" s="181">
        <f t="shared" si="43"/>
        <v>9.4531974050046319E-2</v>
      </c>
      <c r="P47" s="136"/>
      <c r="Q47" s="188">
        <v>142.30000000000001</v>
      </c>
      <c r="R47" s="115">
        <v>127.7</v>
      </c>
      <c r="S47" s="181">
        <f t="shared" si="44"/>
        <v>0.11433046202036024</v>
      </c>
      <c r="T47" s="182">
        <v>148.5</v>
      </c>
      <c r="U47" s="183">
        <v>128.1</v>
      </c>
      <c r="V47" s="181">
        <f t="shared" si="45"/>
        <v>0.15925058548009363</v>
      </c>
      <c r="W47" s="136"/>
      <c r="X47" s="115">
        <v>122.3</v>
      </c>
      <c r="Y47" s="115">
        <v>119.7</v>
      </c>
      <c r="Z47" s="181">
        <f t="shared" si="46"/>
        <v>2.172096908939003E-2</v>
      </c>
      <c r="AA47" s="182">
        <v>130.5</v>
      </c>
      <c r="AB47" s="183">
        <v>123.2</v>
      </c>
      <c r="AC47" s="181">
        <f t="shared" si="47"/>
        <v>5.9253246753246724E-2</v>
      </c>
      <c r="AD47" s="136"/>
      <c r="AE47" s="115">
        <v>99.8</v>
      </c>
      <c r="AF47" s="115">
        <v>97.3</v>
      </c>
      <c r="AG47" s="151">
        <f t="shared" si="48"/>
        <v>2.5693730729702047E-2</v>
      </c>
      <c r="AH47" s="152">
        <v>110.4</v>
      </c>
      <c r="AI47" s="152">
        <v>100</v>
      </c>
      <c r="AJ47" s="151">
        <f t="shared" si="49"/>
        <v>0.10400000000000009</v>
      </c>
    </row>
    <row r="48" spans="2:40" ht="16.5" thickTop="1" thickBot="1" x14ac:dyDescent="0.25">
      <c r="B48" s="36" t="s">
        <v>125</v>
      </c>
      <c r="C48" s="188"/>
      <c r="D48" s="115"/>
      <c r="E48" s="178"/>
      <c r="F48" s="182"/>
      <c r="G48" s="182"/>
      <c r="H48" s="178"/>
      <c r="I48" s="136"/>
      <c r="J48" s="188"/>
      <c r="K48" s="115"/>
      <c r="L48" s="178"/>
      <c r="M48" s="182"/>
      <c r="N48" s="183"/>
      <c r="O48" s="178"/>
      <c r="P48" s="136"/>
      <c r="Q48" s="188"/>
      <c r="R48" s="115"/>
      <c r="S48" s="178"/>
      <c r="T48" s="182"/>
      <c r="U48" s="183"/>
      <c r="V48" s="178"/>
      <c r="W48" s="136"/>
      <c r="X48" s="115"/>
      <c r="Y48" s="115"/>
      <c r="Z48" s="178"/>
      <c r="AA48" s="182"/>
      <c r="AB48" s="183"/>
      <c r="AC48" s="178"/>
      <c r="AD48" s="136"/>
      <c r="AE48" s="115"/>
      <c r="AF48" s="115"/>
      <c r="AG48" s="150"/>
      <c r="AH48" s="152"/>
      <c r="AI48" s="152"/>
      <c r="AJ48" s="150"/>
    </row>
    <row r="49" spans="2:40" ht="16.5" thickTop="1" thickBot="1" x14ac:dyDescent="0.25">
      <c r="B49" s="12" t="s">
        <v>122</v>
      </c>
      <c r="C49" s="179">
        <v>0.65400000000000003</v>
      </c>
      <c r="D49" s="119">
        <v>0.63600000000000001</v>
      </c>
      <c r="E49" s="178" t="s">
        <v>208</v>
      </c>
      <c r="F49" s="179">
        <v>0.69499999999999995</v>
      </c>
      <c r="G49" s="179">
        <v>0.64300000000000002</v>
      </c>
      <c r="H49" s="178" t="s">
        <v>280</v>
      </c>
      <c r="I49" s="135"/>
      <c r="J49" s="179">
        <v>0.63200000000000001</v>
      </c>
      <c r="K49" s="119">
        <v>0.60399999999999998</v>
      </c>
      <c r="L49" s="178" t="s">
        <v>314</v>
      </c>
      <c r="M49" s="179">
        <v>0.64800000000000002</v>
      </c>
      <c r="N49" s="180">
        <v>0.60399999999999998</v>
      </c>
      <c r="O49" s="178" t="s">
        <v>312</v>
      </c>
      <c r="P49" s="135"/>
      <c r="Q49" s="179">
        <v>0.75600000000000001</v>
      </c>
      <c r="R49" s="119">
        <v>0.71499999999999997</v>
      </c>
      <c r="S49" s="178" t="s">
        <v>247</v>
      </c>
      <c r="T49" s="179">
        <v>0.77</v>
      </c>
      <c r="U49" s="180">
        <v>0.71499999999999997</v>
      </c>
      <c r="V49" s="178" t="s">
        <v>246</v>
      </c>
      <c r="W49" s="135"/>
      <c r="X49" s="119">
        <v>0.69499999999999995</v>
      </c>
      <c r="Y49" s="119">
        <v>0.68</v>
      </c>
      <c r="Z49" s="178" t="s">
        <v>254</v>
      </c>
      <c r="AA49" s="179">
        <v>0.76</v>
      </c>
      <c r="AB49" s="180">
        <v>0.69899999999999995</v>
      </c>
      <c r="AC49" s="178" t="s">
        <v>257</v>
      </c>
      <c r="AD49" s="135"/>
      <c r="AE49" s="119">
        <v>0.52600000000000002</v>
      </c>
      <c r="AF49" s="119">
        <v>0.51600000000000001</v>
      </c>
      <c r="AG49" s="150" t="s">
        <v>205</v>
      </c>
      <c r="AH49" s="119">
        <v>0.58399999999999996</v>
      </c>
      <c r="AI49" s="119">
        <v>0.53600000000000003</v>
      </c>
      <c r="AJ49" s="150" t="s">
        <v>198</v>
      </c>
      <c r="AK49" s="157"/>
      <c r="AL49" s="157"/>
      <c r="AM49" s="157"/>
      <c r="AN49" s="157"/>
    </row>
    <row r="50" spans="2:40" ht="16.5" thickTop="1" thickBot="1" x14ac:dyDescent="0.25">
      <c r="B50" s="12" t="s">
        <v>123</v>
      </c>
      <c r="C50" s="188">
        <v>149.80000000000001</v>
      </c>
      <c r="D50" s="115">
        <v>146.9</v>
      </c>
      <c r="E50" s="181">
        <f t="shared" ref="E50:E51" si="51">C50/D50-1</f>
        <v>1.9741320626276426E-2</v>
      </c>
      <c r="F50" s="182">
        <v>151.80000000000001</v>
      </c>
      <c r="G50" s="182">
        <v>147.19999999999999</v>
      </c>
      <c r="H50" s="181">
        <f t="shared" ref="H50:H51" si="52">F50/G50-1</f>
        <v>3.1250000000000222E-2</v>
      </c>
      <c r="I50" s="136"/>
      <c r="J50" s="188">
        <v>143.9</v>
      </c>
      <c r="K50" s="115">
        <v>146.5</v>
      </c>
      <c r="L50" s="181">
        <f t="shared" ref="L50:L51" si="53">J50/K50-1</f>
        <v>-1.774744027303754E-2</v>
      </c>
      <c r="M50" s="182">
        <v>147</v>
      </c>
      <c r="N50" s="183">
        <v>146.5</v>
      </c>
      <c r="O50" s="181">
        <f t="shared" ref="O50:O51" si="54">M50/N50-1</f>
        <v>3.4129692832765013E-3</v>
      </c>
      <c r="P50" s="136"/>
      <c r="Q50" s="188">
        <v>161.9</v>
      </c>
      <c r="R50" s="115">
        <v>153.4</v>
      </c>
      <c r="S50" s="181">
        <f t="shared" ref="S50:S51" si="55">Q50/R50-1</f>
        <v>5.5410691003911383E-2</v>
      </c>
      <c r="T50" s="182">
        <v>163.5</v>
      </c>
      <c r="U50" s="183">
        <v>153.4</v>
      </c>
      <c r="V50" s="181">
        <f t="shared" ref="V50:V51" si="56">T50/U50-1</f>
        <v>6.5840938722294684E-2</v>
      </c>
      <c r="W50" s="136"/>
      <c r="X50" s="115">
        <v>151.4</v>
      </c>
      <c r="Y50" s="115">
        <v>149.1</v>
      </c>
      <c r="Z50" s="181">
        <f t="shared" ref="Z50:Z51" si="57">X50/Y50-1</f>
        <v>1.5425888665325349E-2</v>
      </c>
      <c r="AA50" s="182">
        <v>152.9</v>
      </c>
      <c r="AB50" s="183">
        <v>149.69999999999999</v>
      </c>
      <c r="AC50" s="181">
        <f t="shared" ref="AC50:AC51" si="58">AA50/AB50-1</f>
        <v>2.1376085504342113E-2</v>
      </c>
      <c r="AD50" s="136"/>
      <c r="AE50" s="115">
        <v>136.4</v>
      </c>
      <c r="AF50" s="115">
        <v>132.80000000000001</v>
      </c>
      <c r="AG50" s="151">
        <f t="shared" ref="AG50:AG51" si="59">AE50/AF50-1</f>
        <v>2.7108433734939652E-2</v>
      </c>
      <c r="AH50" s="152">
        <v>136.19999999999999</v>
      </c>
      <c r="AI50" s="152">
        <v>133.6</v>
      </c>
      <c r="AJ50" s="151">
        <f t="shared" ref="AJ50:AJ51" si="60">AH50/AI50-1</f>
        <v>1.9461077844311392E-2</v>
      </c>
    </row>
    <row r="51" spans="2:40" ht="16.5" thickTop="1" thickBot="1" x14ac:dyDescent="0.25">
      <c r="B51" s="12" t="s">
        <v>124</v>
      </c>
      <c r="C51" s="188">
        <v>97.9</v>
      </c>
      <c r="D51" s="115">
        <v>93.4</v>
      </c>
      <c r="E51" s="181">
        <f t="shared" si="51"/>
        <v>4.8179871520342532E-2</v>
      </c>
      <c r="F51" s="182">
        <v>105.5</v>
      </c>
      <c r="G51" s="182">
        <v>94.6</v>
      </c>
      <c r="H51" s="181">
        <f t="shared" si="52"/>
        <v>0.11522198731501065</v>
      </c>
      <c r="I51" s="136"/>
      <c r="J51" s="188">
        <v>90.9</v>
      </c>
      <c r="K51" s="115">
        <v>88.5</v>
      </c>
      <c r="L51" s="181">
        <f t="shared" si="53"/>
        <v>2.7118644067796627E-2</v>
      </c>
      <c r="M51" s="182">
        <v>95.3</v>
      </c>
      <c r="N51" s="183">
        <v>88.5</v>
      </c>
      <c r="O51" s="181">
        <f t="shared" si="54"/>
        <v>7.6836158192090442E-2</v>
      </c>
      <c r="P51" s="136"/>
      <c r="Q51" s="188">
        <v>122.3</v>
      </c>
      <c r="R51" s="115">
        <v>109.8</v>
      </c>
      <c r="S51" s="181">
        <f t="shared" si="55"/>
        <v>0.11384335154826952</v>
      </c>
      <c r="T51" s="182">
        <v>125.9</v>
      </c>
      <c r="U51" s="183">
        <v>109.8</v>
      </c>
      <c r="V51" s="181">
        <f t="shared" si="56"/>
        <v>0.1466302367941712</v>
      </c>
      <c r="W51" s="136"/>
      <c r="X51" s="115">
        <v>105.1</v>
      </c>
      <c r="Y51" s="115">
        <v>101.4</v>
      </c>
      <c r="Z51" s="181">
        <f t="shared" si="57"/>
        <v>3.6489151873767112E-2</v>
      </c>
      <c r="AA51" s="182">
        <v>116.2</v>
      </c>
      <c r="AB51" s="183">
        <v>104.7</v>
      </c>
      <c r="AC51" s="181">
        <f t="shared" si="58"/>
        <v>0.1098376313276026</v>
      </c>
      <c r="AD51" s="136"/>
      <c r="AE51" s="115">
        <v>71.7</v>
      </c>
      <c r="AF51" s="115">
        <v>68.5</v>
      </c>
      <c r="AG51" s="151">
        <f t="shared" si="59"/>
        <v>4.6715328467153316E-2</v>
      </c>
      <c r="AH51" s="152">
        <v>79.5</v>
      </c>
      <c r="AI51" s="152">
        <v>71.599999999999994</v>
      </c>
      <c r="AJ51" s="151">
        <f t="shared" si="60"/>
        <v>0.11033519553072635</v>
      </c>
    </row>
    <row r="52" spans="2:40" ht="16.5" thickTop="1" thickBot="1" x14ac:dyDescent="0.25">
      <c r="B52" s="36" t="s">
        <v>126</v>
      </c>
      <c r="C52" s="188"/>
      <c r="D52" s="115"/>
      <c r="E52" s="178"/>
      <c r="F52" s="182"/>
      <c r="G52" s="182"/>
      <c r="H52" s="178"/>
      <c r="I52" s="136"/>
      <c r="J52" s="188"/>
      <c r="K52" s="115"/>
      <c r="L52" s="178"/>
      <c r="M52" s="182"/>
      <c r="N52" s="183"/>
      <c r="O52" s="178"/>
      <c r="P52" s="136"/>
      <c r="Q52" s="188"/>
      <c r="R52" s="115"/>
      <c r="S52" s="178"/>
      <c r="T52" s="182"/>
      <c r="U52" s="183"/>
      <c r="V52" s="178"/>
      <c r="W52" s="136"/>
      <c r="X52" s="115"/>
      <c r="Y52" s="115"/>
      <c r="Z52" s="178"/>
      <c r="AA52" s="182"/>
      <c r="AB52" s="183"/>
      <c r="AC52" s="178"/>
      <c r="AD52" s="136"/>
      <c r="AE52" s="115"/>
      <c r="AF52" s="115"/>
      <c r="AG52" s="150"/>
      <c r="AH52" s="152"/>
      <c r="AI52" s="152"/>
      <c r="AJ52" s="150"/>
    </row>
    <row r="53" spans="2:40" ht="16.5" thickTop="1" thickBot="1" x14ac:dyDescent="0.25">
      <c r="B53" s="12" t="s">
        <v>122</v>
      </c>
      <c r="C53" s="179">
        <v>0.60299999999999998</v>
      </c>
      <c r="D53" s="179">
        <v>0.58899999999999997</v>
      </c>
      <c r="E53" s="184" t="s">
        <v>311</v>
      </c>
      <c r="F53" s="179">
        <v>0.63</v>
      </c>
      <c r="G53" s="179">
        <v>0.59299999999999997</v>
      </c>
      <c r="H53" s="178" t="s">
        <v>197</v>
      </c>
      <c r="I53" s="135"/>
      <c r="J53" s="179">
        <v>0.54400000000000004</v>
      </c>
      <c r="K53" s="119">
        <v>0.53300000000000003</v>
      </c>
      <c r="L53" s="184" t="s">
        <v>273</v>
      </c>
      <c r="M53" s="179">
        <v>0.59199999999999997</v>
      </c>
      <c r="N53" s="180">
        <v>0.53300000000000003</v>
      </c>
      <c r="O53" s="184" t="s">
        <v>313</v>
      </c>
      <c r="P53" s="135"/>
      <c r="Q53" s="179">
        <v>0.71799999999999997</v>
      </c>
      <c r="R53" s="119">
        <v>0.66600000000000004</v>
      </c>
      <c r="S53" s="184" t="s">
        <v>280</v>
      </c>
      <c r="T53" s="179">
        <v>0.73799999999999999</v>
      </c>
      <c r="U53" s="180">
        <v>0.66400000000000003</v>
      </c>
      <c r="V53" s="184" t="s">
        <v>286</v>
      </c>
      <c r="W53" s="135"/>
      <c r="X53" s="119">
        <v>0.60199999999999998</v>
      </c>
      <c r="Y53" s="119">
        <v>0.61</v>
      </c>
      <c r="Z53" s="184" t="s">
        <v>255</v>
      </c>
      <c r="AA53" s="179">
        <v>0.60299999999999998</v>
      </c>
      <c r="AB53" s="180">
        <v>0.624</v>
      </c>
      <c r="AC53" s="184" t="s">
        <v>256</v>
      </c>
      <c r="AD53" s="135"/>
      <c r="AE53" s="119">
        <v>0.54600000000000004</v>
      </c>
      <c r="AF53" s="119">
        <v>0.54300000000000004</v>
      </c>
      <c r="AG53" s="150" t="s">
        <v>206</v>
      </c>
      <c r="AH53" s="119">
        <v>0.57799999999999996</v>
      </c>
      <c r="AI53" s="119">
        <v>0.54600000000000004</v>
      </c>
      <c r="AJ53" s="150" t="s">
        <v>169</v>
      </c>
      <c r="AK53" s="157"/>
      <c r="AL53" s="157"/>
      <c r="AM53" s="157"/>
      <c r="AN53" s="157"/>
    </row>
    <row r="54" spans="2:40" ht="16.5" thickTop="1" thickBot="1" x14ac:dyDescent="0.25">
      <c r="B54" s="12" t="s">
        <v>123</v>
      </c>
      <c r="C54" s="188">
        <v>229.3</v>
      </c>
      <c r="D54" s="188">
        <v>230.3</v>
      </c>
      <c r="E54" s="181">
        <f t="shared" ref="E54:E55" si="61">C54/D54-1</f>
        <v>-4.3421623968736833E-3</v>
      </c>
      <c r="F54" s="182">
        <v>240.8</v>
      </c>
      <c r="G54" s="182">
        <v>232</v>
      </c>
      <c r="H54" s="181">
        <f t="shared" ref="H54:H55" si="62">F54/G54-1</f>
        <v>3.7931034482758585E-2</v>
      </c>
      <c r="I54" s="136"/>
      <c r="J54" s="188">
        <v>226.3</v>
      </c>
      <c r="K54" s="115">
        <v>241</v>
      </c>
      <c r="L54" s="181">
        <f t="shared" ref="L54:L55" si="63">J54/K54-1</f>
        <v>-6.0995850622406644E-2</v>
      </c>
      <c r="M54" s="182">
        <v>242.5</v>
      </c>
      <c r="N54" s="183">
        <v>242.8</v>
      </c>
      <c r="O54" s="181">
        <f t="shared" ref="O54:O55" si="64">M54/N54-1</f>
        <v>-1.2355848434926209E-3</v>
      </c>
      <c r="P54" s="136"/>
      <c r="Q54" s="188">
        <v>224.2</v>
      </c>
      <c r="R54" s="115">
        <v>221.6</v>
      </c>
      <c r="S54" s="181">
        <f t="shared" ref="S54:S55" si="65">Q54/R54-1</f>
        <v>1.1732851985559511E-2</v>
      </c>
      <c r="T54" s="182">
        <v>236.2</v>
      </c>
      <c r="U54" s="183">
        <v>224.2</v>
      </c>
      <c r="V54" s="181">
        <f t="shared" ref="V54:V55" si="66">T54/U54-1</f>
        <v>5.3523639607493401E-2</v>
      </c>
      <c r="W54" s="136"/>
      <c r="X54" s="115">
        <v>231</v>
      </c>
      <c r="Y54" s="115">
        <v>227.2</v>
      </c>
      <c r="Z54" s="151">
        <f t="shared" ref="Z54:Z55" si="67">X54/Y54-1</f>
        <v>1.6725352112676006E-2</v>
      </c>
      <c r="AA54" s="152">
        <v>241.2</v>
      </c>
      <c r="AB54" s="153">
        <v>227.7</v>
      </c>
      <c r="AC54" s="151">
        <f t="shared" ref="AC54:AC55" si="68">AA54/AB54-1</f>
        <v>5.9288537549407216E-2</v>
      </c>
      <c r="AD54" s="136"/>
      <c r="AE54" s="115">
        <v>238.8</v>
      </c>
      <c r="AF54" s="115">
        <v>234.4</v>
      </c>
      <c r="AG54" s="151">
        <f t="shared" ref="AG54:AG55" si="69">AE54/AF54-1</f>
        <v>1.8771331058020424E-2</v>
      </c>
      <c r="AH54" s="152">
        <v>244.7</v>
      </c>
      <c r="AI54" s="152">
        <v>235.7</v>
      </c>
      <c r="AJ54" s="151">
        <f t="shared" ref="AJ54:AJ55" si="70">AH54/AI54-1</f>
        <v>3.8184132371658963E-2</v>
      </c>
    </row>
    <row r="55" spans="2:40" ht="16.5" thickTop="1" thickBot="1" x14ac:dyDescent="0.25">
      <c r="B55" s="12" t="s">
        <v>124</v>
      </c>
      <c r="C55" s="188">
        <v>138.30000000000001</v>
      </c>
      <c r="D55" s="188">
        <v>135.69999999999999</v>
      </c>
      <c r="E55" s="181">
        <f t="shared" si="61"/>
        <v>1.9159911569639032E-2</v>
      </c>
      <c r="F55" s="182">
        <v>151.80000000000001</v>
      </c>
      <c r="G55" s="182">
        <v>137.5</v>
      </c>
      <c r="H55" s="181">
        <f t="shared" si="62"/>
        <v>0.10400000000000009</v>
      </c>
      <c r="I55" s="136"/>
      <c r="J55" s="188">
        <v>123.2</v>
      </c>
      <c r="K55" s="115">
        <v>128.4</v>
      </c>
      <c r="L55" s="181">
        <f t="shared" si="63"/>
        <v>-4.0498442367601251E-2</v>
      </c>
      <c r="M55" s="182">
        <v>143.5</v>
      </c>
      <c r="N55" s="183">
        <v>129.5</v>
      </c>
      <c r="O55" s="181">
        <f t="shared" si="64"/>
        <v>0.10810810810810811</v>
      </c>
      <c r="P55" s="136"/>
      <c r="Q55" s="188">
        <v>161.1</v>
      </c>
      <c r="R55" s="115">
        <v>147.69999999999999</v>
      </c>
      <c r="S55" s="181">
        <f t="shared" si="65"/>
        <v>9.0724441435341863E-2</v>
      </c>
      <c r="T55" s="182">
        <v>174.3</v>
      </c>
      <c r="U55" s="183">
        <v>148.9</v>
      </c>
      <c r="V55" s="181">
        <f t="shared" si="66"/>
        <v>0.17058428475486909</v>
      </c>
      <c r="W55" s="136"/>
      <c r="X55" s="115">
        <v>139</v>
      </c>
      <c r="Y55" s="115">
        <v>138.6</v>
      </c>
      <c r="Z55" s="117">
        <f t="shared" si="67"/>
        <v>2.8860028860029363E-3</v>
      </c>
      <c r="AA55" s="152">
        <v>145.5</v>
      </c>
      <c r="AB55" s="153">
        <v>142.19999999999999</v>
      </c>
      <c r="AC55" s="117">
        <f t="shared" si="68"/>
        <v>2.320675105485237E-2</v>
      </c>
      <c r="AD55" s="136"/>
      <c r="AE55" s="115">
        <v>130.30000000000001</v>
      </c>
      <c r="AF55" s="115">
        <v>127.3</v>
      </c>
      <c r="AG55" s="117">
        <f t="shared" si="69"/>
        <v>2.3566378633150142E-2</v>
      </c>
      <c r="AH55" s="116">
        <v>141.5</v>
      </c>
      <c r="AI55" s="116">
        <v>128.6</v>
      </c>
      <c r="AJ55" s="117">
        <f t="shared" si="70"/>
        <v>0.10031104199066876</v>
      </c>
    </row>
    <row r="56" spans="2:40" ht="15.75" thickTop="1" x14ac:dyDescent="0.2">
      <c r="B56" s="24"/>
      <c r="I56" s="136"/>
      <c r="P56" s="136"/>
      <c r="W56" s="136"/>
      <c r="AD56" s="136"/>
    </row>
    <row r="57" spans="2:40" ht="15.75" thickBot="1" x14ac:dyDescent="0.25">
      <c r="B57" s="24"/>
      <c r="I57" s="136"/>
      <c r="P57" s="136"/>
      <c r="W57" s="136"/>
      <c r="AD57" s="136"/>
    </row>
    <row r="58" spans="2:40" ht="22.5" customHeight="1" thickTop="1" thickBot="1" x14ac:dyDescent="0.25">
      <c r="B58" s="246" t="s">
        <v>154</v>
      </c>
      <c r="C58" s="207" t="s">
        <v>288</v>
      </c>
      <c r="D58" s="207" t="s">
        <v>291</v>
      </c>
      <c r="E58" s="240" t="s">
        <v>177</v>
      </c>
      <c r="F58" s="207" t="s">
        <v>288</v>
      </c>
      <c r="G58" s="207" t="s">
        <v>291</v>
      </c>
      <c r="H58" s="240" t="s">
        <v>177</v>
      </c>
      <c r="I58" s="136"/>
      <c r="J58" s="207" t="s">
        <v>289</v>
      </c>
      <c r="K58" s="207" t="s">
        <v>290</v>
      </c>
      <c r="L58" s="240" t="s">
        <v>177</v>
      </c>
      <c r="M58" s="207" t="s">
        <v>289</v>
      </c>
      <c r="N58" s="207" t="s">
        <v>290</v>
      </c>
      <c r="O58" s="240" t="s">
        <v>177</v>
      </c>
      <c r="P58" s="136"/>
      <c r="Q58" s="196" t="s">
        <v>264</v>
      </c>
      <c r="R58" s="196" t="s">
        <v>265</v>
      </c>
      <c r="S58" s="240" t="s">
        <v>177</v>
      </c>
      <c r="T58" s="196" t="s">
        <v>264</v>
      </c>
      <c r="U58" s="196" t="s">
        <v>265</v>
      </c>
      <c r="V58" s="240" t="s">
        <v>177</v>
      </c>
      <c r="W58" s="136"/>
      <c r="X58" s="165" t="s">
        <v>228</v>
      </c>
      <c r="Y58" s="165" t="s">
        <v>229</v>
      </c>
      <c r="Z58" s="240" t="s">
        <v>177</v>
      </c>
      <c r="AA58" s="165" t="s">
        <v>228</v>
      </c>
      <c r="AB58" s="165" t="s">
        <v>229</v>
      </c>
      <c r="AC58" s="240" t="s">
        <v>177</v>
      </c>
      <c r="AD58" s="136"/>
      <c r="AE58" s="165" t="s">
        <v>188</v>
      </c>
      <c r="AF58" s="165" t="s">
        <v>175</v>
      </c>
      <c r="AG58" s="240" t="s">
        <v>177</v>
      </c>
      <c r="AH58" s="165" t="s">
        <v>188</v>
      </c>
      <c r="AI58" s="165" t="s">
        <v>175</v>
      </c>
      <c r="AJ58" s="240" t="s">
        <v>177</v>
      </c>
    </row>
    <row r="59" spans="2:40" ht="22.5" customHeight="1" thickTop="1" thickBot="1" x14ac:dyDescent="0.25">
      <c r="B59" s="247"/>
      <c r="C59" s="227" t="s">
        <v>178</v>
      </c>
      <c r="D59" s="239"/>
      <c r="E59" s="241"/>
      <c r="F59" s="227" t="s">
        <v>179</v>
      </c>
      <c r="G59" s="239"/>
      <c r="H59" s="241"/>
      <c r="I59" s="136"/>
      <c r="J59" s="227" t="s">
        <v>178</v>
      </c>
      <c r="K59" s="239"/>
      <c r="L59" s="241"/>
      <c r="M59" s="227" t="s">
        <v>179</v>
      </c>
      <c r="N59" s="239"/>
      <c r="O59" s="241"/>
      <c r="P59" s="136"/>
      <c r="Q59" s="227" t="s">
        <v>178</v>
      </c>
      <c r="R59" s="239"/>
      <c r="S59" s="241"/>
      <c r="T59" s="227" t="s">
        <v>179</v>
      </c>
      <c r="U59" s="239"/>
      <c r="V59" s="241"/>
      <c r="W59" s="136"/>
      <c r="X59" s="227" t="s">
        <v>178</v>
      </c>
      <c r="Y59" s="239"/>
      <c r="Z59" s="241"/>
      <c r="AA59" s="227" t="s">
        <v>179</v>
      </c>
      <c r="AB59" s="239"/>
      <c r="AC59" s="241"/>
      <c r="AD59" s="136"/>
      <c r="AE59" s="227" t="s">
        <v>178</v>
      </c>
      <c r="AF59" s="239"/>
      <c r="AG59" s="241"/>
      <c r="AH59" s="227" t="s">
        <v>179</v>
      </c>
      <c r="AI59" s="239"/>
      <c r="AJ59" s="241"/>
    </row>
    <row r="60" spans="2:40" ht="16.5" thickTop="1" thickBot="1" x14ac:dyDescent="0.25">
      <c r="B60" s="32" t="s">
        <v>104</v>
      </c>
      <c r="C60" s="33"/>
      <c r="D60" s="33"/>
      <c r="E60" s="34"/>
      <c r="F60" s="34"/>
      <c r="G60" s="34"/>
      <c r="H60" s="34"/>
      <c r="I60" s="136"/>
      <c r="J60" s="33"/>
      <c r="K60" s="33"/>
      <c r="L60" s="34"/>
      <c r="M60" s="34"/>
      <c r="N60" s="34"/>
      <c r="O60" s="34"/>
      <c r="P60" s="136"/>
      <c r="Q60" s="33"/>
      <c r="R60" s="33"/>
      <c r="S60" s="34"/>
      <c r="T60" s="34"/>
      <c r="U60" s="34"/>
      <c r="V60" s="34"/>
      <c r="W60" s="136"/>
      <c r="X60" s="33"/>
      <c r="Y60" s="33"/>
      <c r="Z60" s="34"/>
      <c r="AA60" s="34"/>
      <c r="AB60" s="34"/>
      <c r="AC60" s="34"/>
      <c r="AD60" s="136"/>
      <c r="AE60" s="33"/>
      <c r="AF60" s="33"/>
      <c r="AG60" s="34"/>
      <c r="AH60" s="34"/>
      <c r="AI60" s="34"/>
      <c r="AJ60" s="34"/>
    </row>
    <row r="61" spans="2:40" ht="16.5" thickTop="1" thickBot="1" x14ac:dyDescent="0.25">
      <c r="B61" s="12" t="s">
        <v>122</v>
      </c>
      <c r="C61" s="179">
        <v>0.52800000000000002</v>
      </c>
      <c r="D61" s="119">
        <v>0.49199999999999999</v>
      </c>
      <c r="E61" s="184" t="s">
        <v>324</v>
      </c>
      <c r="F61" s="179">
        <v>0.54400000000000004</v>
      </c>
      <c r="G61" s="179">
        <v>0.498</v>
      </c>
      <c r="H61" s="178" t="s">
        <v>321</v>
      </c>
      <c r="I61" s="135"/>
      <c r="J61" s="179">
        <v>0.5</v>
      </c>
      <c r="K61" s="119">
        <v>0.42699999999999999</v>
      </c>
      <c r="L61" s="184" t="s">
        <v>281</v>
      </c>
      <c r="M61" s="179">
        <v>0.495</v>
      </c>
      <c r="N61" s="179">
        <v>0.42599999999999999</v>
      </c>
      <c r="O61" s="178" t="s">
        <v>310</v>
      </c>
      <c r="P61" s="135"/>
      <c r="Q61" s="179">
        <v>0.64900000000000002</v>
      </c>
      <c r="R61" s="119">
        <v>0.57599999999999996</v>
      </c>
      <c r="S61" s="184" t="s">
        <v>281</v>
      </c>
      <c r="T61" s="179">
        <v>0.64800000000000002</v>
      </c>
      <c r="U61" s="179">
        <v>0.57199999999999995</v>
      </c>
      <c r="V61" s="178" t="s">
        <v>287</v>
      </c>
      <c r="W61" s="135"/>
      <c r="X61" s="119">
        <v>0.503</v>
      </c>
      <c r="Y61" s="119">
        <v>0.48799999999999999</v>
      </c>
      <c r="Z61" s="184" t="s">
        <v>254</v>
      </c>
      <c r="AA61" s="179">
        <v>0.51200000000000001</v>
      </c>
      <c r="AB61" s="179">
        <v>0.50800000000000001</v>
      </c>
      <c r="AC61" s="178" t="s">
        <v>259</v>
      </c>
      <c r="AD61" s="135"/>
      <c r="AE61" s="119">
        <v>0.44500000000000001</v>
      </c>
      <c r="AF61" s="119">
        <v>0.46</v>
      </c>
      <c r="AG61" s="154" t="s">
        <v>207</v>
      </c>
      <c r="AH61" s="119">
        <v>0.503</v>
      </c>
      <c r="AI61" s="119">
        <v>0.48499999999999999</v>
      </c>
      <c r="AJ61" s="150" t="s">
        <v>208</v>
      </c>
      <c r="AK61" s="157"/>
      <c r="AL61" s="157"/>
      <c r="AM61" s="157"/>
      <c r="AN61" s="157"/>
    </row>
    <row r="62" spans="2:40" ht="16.5" thickTop="1" thickBot="1" x14ac:dyDescent="0.25">
      <c r="B62" s="12" t="s">
        <v>123</v>
      </c>
      <c r="C62" s="188">
        <v>181.3</v>
      </c>
      <c r="D62" s="115">
        <v>187.8</v>
      </c>
      <c r="E62" s="181">
        <f t="shared" ref="E62:E63" si="71">C62/D62-1</f>
        <v>-3.4611288604898816E-2</v>
      </c>
      <c r="F62" s="214">
        <v>195.8</v>
      </c>
      <c r="G62" s="214">
        <v>190.2</v>
      </c>
      <c r="H62" s="181">
        <f t="shared" ref="H62:H63" si="72">F62/G62-1</f>
        <v>2.9442691903259766E-2</v>
      </c>
      <c r="I62" s="136"/>
      <c r="J62" s="188">
        <v>173.1</v>
      </c>
      <c r="K62" s="115">
        <v>188.1</v>
      </c>
      <c r="L62" s="181">
        <f t="shared" ref="L62:L63" si="73">J62/K62-1</f>
        <v>-7.9744816586921896E-2</v>
      </c>
      <c r="M62" s="182">
        <v>191.3</v>
      </c>
      <c r="N62" s="182">
        <v>189.8</v>
      </c>
      <c r="O62" s="181">
        <f t="shared" ref="O62:O63" si="74">M62/N62-1</f>
        <v>7.9030558482613422E-3</v>
      </c>
      <c r="P62" s="136"/>
      <c r="Q62" s="188">
        <v>179.5</v>
      </c>
      <c r="R62" s="115">
        <v>183.1</v>
      </c>
      <c r="S62" s="181">
        <f t="shared" ref="S62:S63" si="75">Q62/R62-1</f>
        <v>-1.9661387220098248E-2</v>
      </c>
      <c r="T62" s="182">
        <v>186.6</v>
      </c>
      <c r="U62" s="182">
        <v>185.3</v>
      </c>
      <c r="V62" s="181">
        <f t="shared" ref="V62:V63" si="76">T62/U62-1</f>
        <v>7.0156502968159451E-3</v>
      </c>
      <c r="W62" s="136"/>
      <c r="X62" s="115">
        <v>179.1</v>
      </c>
      <c r="Y62" s="115">
        <v>179.2</v>
      </c>
      <c r="Z62" s="181">
        <f t="shared" ref="Z62:Z63" si="77">X62/Y62-1</f>
        <v>-5.5803571428569843E-4</v>
      </c>
      <c r="AA62" s="182">
        <v>194.3</v>
      </c>
      <c r="AB62" s="182">
        <v>181.5</v>
      </c>
      <c r="AC62" s="181">
        <f t="shared" ref="AC62:AC63" si="78">AA62/AB62-1</f>
        <v>7.0523415977961523E-2</v>
      </c>
      <c r="AD62" s="136"/>
      <c r="AE62" s="115">
        <v>200.2</v>
      </c>
      <c r="AF62" s="115">
        <v>206.2</v>
      </c>
      <c r="AG62" s="151">
        <f t="shared" ref="AG62:AG63" si="79">AE62/AF62-1</f>
        <v>-2.9097963142580063E-2</v>
      </c>
      <c r="AH62" s="156">
        <v>222</v>
      </c>
      <c r="AI62" s="156">
        <v>210.7</v>
      </c>
      <c r="AJ62" s="151">
        <f t="shared" ref="AJ62:AJ63" si="80">AH62/AI62-1</f>
        <v>5.3630754627432387E-2</v>
      </c>
    </row>
    <row r="63" spans="2:40" ht="16.5" thickTop="1" thickBot="1" x14ac:dyDescent="0.25">
      <c r="B63" s="12" t="s">
        <v>124</v>
      </c>
      <c r="C63" s="188">
        <v>95.7</v>
      </c>
      <c r="D63" s="115">
        <v>92.4</v>
      </c>
      <c r="E63" s="181">
        <f t="shared" si="71"/>
        <v>3.5714285714285587E-2</v>
      </c>
      <c r="F63" s="214">
        <v>106.5</v>
      </c>
      <c r="G63" s="214">
        <v>94.7</v>
      </c>
      <c r="H63" s="181">
        <f t="shared" si="72"/>
        <v>0.12460401267159438</v>
      </c>
      <c r="I63" s="136"/>
      <c r="J63" s="188">
        <v>86.6</v>
      </c>
      <c r="K63" s="115">
        <v>80.3</v>
      </c>
      <c r="L63" s="181">
        <f t="shared" si="73"/>
        <v>7.8455790784557777E-2</v>
      </c>
      <c r="M63" s="182">
        <v>94.8</v>
      </c>
      <c r="N63" s="182">
        <v>80.8</v>
      </c>
      <c r="O63" s="181">
        <f t="shared" si="74"/>
        <v>0.1732673267326732</v>
      </c>
      <c r="P63" s="136"/>
      <c r="Q63" s="188">
        <v>116.5</v>
      </c>
      <c r="R63" s="115">
        <v>105.5</v>
      </c>
      <c r="S63" s="181">
        <f t="shared" si="75"/>
        <v>0.10426540284360186</v>
      </c>
      <c r="T63" s="182">
        <v>120.9</v>
      </c>
      <c r="U63" s="182">
        <v>105.9</v>
      </c>
      <c r="V63" s="181">
        <f t="shared" si="76"/>
        <v>0.14164305949008504</v>
      </c>
      <c r="W63" s="136"/>
      <c r="X63" s="115">
        <v>90</v>
      </c>
      <c r="Y63" s="115">
        <v>87.4</v>
      </c>
      <c r="Z63" s="181">
        <f t="shared" si="77"/>
        <v>2.9748283752860427E-2</v>
      </c>
      <c r="AA63" s="182">
        <v>99.5</v>
      </c>
      <c r="AB63" s="182">
        <v>92.3</v>
      </c>
      <c r="AC63" s="181">
        <f t="shared" si="78"/>
        <v>7.8006500541711876E-2</v>
      </c>
      <c r="AD63" s="136"/>
      <c r="AE63" s="115">
        <v>89.2</v>
      </c>
      <c r="AF63" s="115">
        <v>94.8</v>
      </c>
      <c r="AG63" s="151">
        <f t="shared" si="79"/>
        <v>-5.9071729957805852E-2</v>
      </c>
      <c r="AH63" s="156">
        <v>111.6</v>
      </c>
      <c r="AI63" s="156">
        <v>102.1</v>
      </c>
      <c r="AJ63" s="151">
        <f t="shared" si="80"/>
        <v>9.3046033300685504E-2</v>
      </c>
    </row>
    <row r="64" spans="2:40" ht="16.5" thickTop="1" thickBot="1" x14ac:dyDescent="0.25">
      <c r="B64" s="36" t="s">
        <v>105</v>
      </c>
      <c r="C64" s="188"/>
      <c r="D64" s="115"/>
      <c r="E64" s="178"/>
      <c r="F64" s="214"/>
      <c r="G64" s="214"/>
      <c r="H64" s="178"/>
      <c r="I64" s="136"/>
      <c r="J64" s="188"/>
      <c r="K64" s="115"/>
      <c r="L64" s="178"/>
      <c r="M64" s="182"/>
      <c r="N64" s="182"/>
      <c r="O64" s="178"/>
      <c r="P64" s="136"/>
      <c r="Q64" s="188"/>
      <c r="R64" s="115"/>
      <c r="S64" s="178"/>
      <c r="T64" s="182"/>
      <c r="U64" s="182"/>
      <c r="V64" s="178"/>
      <c r="W64" s="136"/>
      <c r="X64" s="115"/>
      <c r="Y64" s="115"/>
      <c r="Z64" s="178"/>
      <c r="AA64" s="182"/>
      <c r="AB64" s="182"/>
      <c r="AC64" s="178"/>
      <c r="AD64" s="136"/>
      <c r="AE64" s="115"/>
      <c r="AF64" s="115"/>
      <c r="AG64" s="150"/>
      <c r="AH64" s="156"/>
      <c r="AI64" s="156"/>
      <c r="AJ64" s="150"/>
    </row>
    <row r="65" spans="2:40" ht="16.5" thickTop="1" thickBot="1" x14ac:dyDescent="0.25">
      <c r="B65" s="12" t="s">
        <v>122</v>
      </c>
      <c r="C65" s="179">
        <v>0.753</v>
      </c>
      <c r="D65" s="179">
        <v>0.76700000000000002</v>
      </c>
      <c r="E65" s="184" t="s">
        <v>285</v>
      </c>
      <c r="F65" s="179">
        <v>0.753</v>
      </c>
      <c r="G65" s="179">
        <v>0.76700000000000002</v>
      </c>
      <c r="H65" s="184" t="s">
        <v>285</v>
      </c>
      <c r="I65" s="135"/>
      <c r="J65" s="179">
        <v>0.77</v>
      </c>
      <c r="K65" s="119">
        <v>0.77700000000000002</v>
      </c>
      <c r="L65" s="184" t="s">
        <v>276</v>
      </c>
      <c r="M65" s="179">
        <v>0.77</v>
      </c>
      <c r="N65" s="179">
        <v>0.77700000000000002</v>
      </c>
      <c r="O65" s="184" t="s">
        <v>276</v>
      </c>
      <c r="P65" s="135"/>
      <c r="Q65" s="179">
        <v>0.82099999999999995</v>
      </c>
      <c r="R65" s="119">
        <v>0.88400000000000001</v>
      </c>
      <c r="S65" s="184" t="s">
        <v>282</v>
      </c>
      <c r="T65" s="179">
        <v>0.82099999999999995</v>
      </c>
      <c r="U65" s="179">
        <v>0.88400000000000001</v>
      </c>
      <c r="V65" s="184" t="s">
        <v>282</v>
      </c>
      <c r="W65" s="135"/>
      <c r="X65" s="119">
        <v>0.86199999999999999</v>
      </c>
      <c r="Y65" s="119">
        <v>0.84899999999999998</v>
      </c>
      <c r="Z65" s="184" t="s">
        <v>260</v>
      </c>
      <c r="AA65" s="179">
        <v>0.86199999999999999</v>
      </c>
      <c r="AB65" s="179">
        <v>0.84899999999999998</v>
      </c>
      <c r="AC65" s="184" t="s">
        <v>260</v>
      </c>
      <c r="AD65" s="135"/>
      <c r="AE65" s="119">
        <v>0.55700000000000005</v>
      </c>
      <c r="AF65" s="119">
        <v>0.55900000000000005</v>
      </c>
      <c r="AG65" s="154" t="s">
        <v>209</v>
      </c>
      <c r="AH65" s="119">
        <v>0.55700000000000005</v>
      </c>
      <c r="AI65" s="119">
        <v>0.55900000000000005</v>
      </c>
      <c r="AJ65" s="154" t="s">
        <v>209</v>
      </c>
      <c r="AK65" s="157"/>
      <c r="AL65" s="157"/>
      <c r="AM65" s="157"/>
      <c r="AN65" s="157"/>
    </row>
    <row r="66" spans="2:40" ht="16.5" thickTop="1" thickBot="1" x14ac:dyDescent="0.25">
      <c r="B66" s="12" t="s">
        <v>123</v>
      </c>
      <c r="C66" s="188">
        <v>338.9</v>
      </c>
      <c r="D66" s="188">
        <v>292.8</v>
      </c>
      <c r="E66" s="181">
        <f t="shared" ref="E66:E67" si="81">C66/D66-1</f>
        <v>0.15744535519125669</v>
      </c>
      <c r="F66" s="214">
        <v>338.9</v>
      </c>
      <c r="G66" s="214">
        <v>292.8</v>
      </c>
      <c r="H66" s="181">
        <f t="shared" ref="H66:H67" si="82">F66/G66-1</f>
        <v>0.15744535519125669</v>
      </c>
      <c r="I66" s="136"/>
      <c r="J66" s="188">
        <v>318.3</v>
      </c>
      <c r="K66" s="115">
        <v>290.89999999999998</v>
      </c>
      <c r="L66" s="181">
        <f t="shared" ref="L66:L67" si="83">J66/K66-1</f>
        <v>9.4190443451358075E-2</v>
      </c>
      <c r="M66" s="182">
        <v>318.3</v>
      </c>
      <c r="N66" s="182">
        <v>290.89999999999998</v>
      </c>
      <c r="O66" s="181">
        <f t="shared" ref="O66:O67" si="84">M66/N66-1</f>
        <v>9.4190443451358075E-2</v>
      </c>
      <c r="P66" s="136"/>
      <c r="Q66" s="188">
        <v>390.2</v>
      </c>
      <c r="R66" s="115">
        <v>311.10000000000002</v>
      </c>
      <c r="S66" s="181">
        <f t="shared" ref="S66:S67" si="85">Q66/R66-1</f>
        <v>0.25425908068145286</v>
      </c>
      <c r="T66" s="182">
        <v>390.2</v>
      </c>
      <c r="U66" s="182">
        <v>311.10000000000002</v>
      </c>
      <c r="V66" s="181">
        <f t="shared" ref="V66:V67" si="86">T66/U66-1</f>
        <v>0.25425908068145286</v>
      </c>
      <c r="W66" s="136"/>
      <c r="X66" s="115">
        <v>362.2</v>
      </c>
      <c r="Y66" s="115">
        <v>318.60000000000002</v>
      </c>
      <c r="Z66" s="181">
        <f t="shared" ref="Z66:Z67" si="87">X66/Y66-1</f>
        <v>0.13684871311989943</v>
      </c>
      <c r="AA66" s="182">
        <v>362.2</v>
      </c>
      <c r="AB66" s="182">
        <v>318.60000000000002</v>
      </c>
      <c r="AC66" s="181">
        <f t="shared" ref="AC66:AC67" si="88">AA66/AB66-1</f>
        <v>0.13684871311989943</v>
      </c>
      <c r="AD66" s="136"/>
      <c r="AE66" s="115">
        <v>252.2</v>
      </c>
      <c r="AF66" s="115">
        <v>227.9</v>
      </c>
      <c r="AG66" s="151">
        <f t="shared" ref="AG66:AG67" si="89">AE66/AF66-1</f>
        <v>0.10662571303203161</v>
      </c>
      <c r="AH66" s="156">
        <v>252.2</v>
      </c>
      <c r="AI66" s="156">
        <v>227.9</v>
      </c>
      <c r="AJ66" s="151">
        <f t="shared" ref="AJ66:AJ67" si="90">AH66/AI66-1</f>
        <v>0.10662571303203161</v>
      </c>
    </row>
    <row r="67" spans="2:40" ht="16.5" thickTop="1" thickBot="1" x14ac:dyDescent="0.25">
      <c r="B67" s="12" t="s">
        <v>124</v>
      </c>
      <c r="C67" s="188">
        <v>255.3</v>
      </c>
      <c r="D67" s="188">
        <v>224.7</v>
      </c>
      <c r="E67" s="181">
        <f t="shared" si="81"/>
        <v>0.13618157543391196</v>
      </c>
      <c r="F67" s="214">
        <v>255.3</v>
      </c>
      <c r="G67" s="214">
        <v>224.7</v>
      </c>
      <c r="H67" s="181">
        <f t="shared" si="82"/>
        <v>0.13618157543391196</v>
      </c>
      <c r="I67" s="136"/>
      <c r="J67" s="188">
        <v>245.2</v>
      </c>
      <c r="K67" s="115">
        <v>226.1</v>
      </c>
      <c r="L67" s="181">
        <f t="shared" si="83"/>
        <v>8.4475895621406449E-2</v>
      </c>
      <c r="M67" s="182">
        <v>245.2</v>
      </c>
      <c r="N67" s="182">
        <v>226.1</v>
      </c>
      <c r="O67" s="181">
        <f t="shared" si="84"/>
        <v>8.4475895621406449E-2</v>
      </c>
      <c r="P67" s="136"/>
      <c r="Q67" s="188">
        <v>320.60000000000002</v>
      </c>
      <c r="R67" s="115">
        <v>275</v>
      </c>
      <c r="S67" s="181">
        <f t="shared" si="85"/>
        <v>0.16581818181818186</v>
      </c>
      <c r="T67" s="182">
        <v>320.60000000000002</v>
      </c>
      <c r="U67" s="182">
        <v>275</v>
      </c>
      <c r="V67" s="181">
        <f t="shared" si="86"/>
        <v>0.16581818181818186</v>
      </c>
      <c r="W67" s="136"/>
      <c r="X67" s="115">
        <v>312.10000000000002</v>
      </c>
      <c r="Y67" s="115">
        <v>270.39999999999998</v>
      </c>
      <c r="Z67" s="181">
        <f t="shared" si="87"/>
        <v>0.15421597633136108</v>
      </c>
      <c r="AA67" s="182">
        <v>312.10000000000002</v>
      </c>
      <c r="AB67" s="182">
        <v>270.39999999999998</v>
      </c>
      <c r="AC67" s="181">
        <f t="shared" si="88"/>
        <v>0.15421597633136108</v>
      </c>
      <c r="AD67" s="136"/>
      <c r="AE67" s="115">
        <v>140.4</v>
      </c>
      <c r="AF67" s="115">
        <v>127.4</v>
      </c>
      <c r="AG67" s="151">
        <f t="shared" si="89"/>
        <v>0.1020408163265305</v>
      </c>
      <c r="AH67" s="156">
        <v>140.4</v>
      </c>
      <c r="AI67" s="156">
        <v>127.4</v>
      </c>
      <c r="AJ67" s="151">
        <f t="shared" si="90"/>
        <v>0.1020408163265305</v>
      </c>
    </row>
    <row r="68" spans="2:40" ht="16.5" thickTop="1" thickBot="1" x14ac:dyDescent="0.25">
      <c r="B68" s="36" t="s">
        <v>106</v>
      </c>
      <c r="C68" s="188"/>
      <c r="D68" s="188"/>
      <c r="E68" s="178"/>
      <c r="F68" s="214"/>
      <c r="G68" s="214"/>
      <c r="H68" s="178"/>
      <c r="I68" s="136"/>
      <c r="J68" s="188"/>
      <c r="K68" s="115"/>
      <c r="L68" s="178"/>
      <c r="M68" s="182"/>
      <c r="N68" s="182"/>
      <c r="O68" s="178"/>
      <c r="P68" s="136"/>
      <c r="Q68" s="188"/>
      <c r="R68" s="115"/>
      <c r="S68" s="178"/>
      <c r="T68" s="182"/>
      <c r="U68" s="182"/>
      <c r="V68" s="178"/>
      <c r="W68" s="136"/>
      <c r="X68" s="115"/>
      <c r="Y68" s="115"/>
      <c r="Z68" s="178"/>
      <c r="AA68" s="182"/>
      <c r="AB68" s="182"/>
      <c r="AC68" s="178"/>
      <c r="AD68" s="136"/>
      <c r="AE68" s="115"/>
      <c r="AF68" s="115"/>
      <c r="AG68" s="150"/>
      <c r="AH68" s="156"/>
      <c r="AI68" s="156"/>
      <c r="AJ68" s="150"/>
    </row>
    <row r="69" spans="2:40" ht="16.5" thickTop="1" thickBot="1" x14ac:dyDescent="0.25">
      <c r="B69" s="12" t="s">
        <v>122</v>
      </c>
      <c r="C69" s="179">
        <v>0.63500000000000001</v>
      </c>
      <c r="D69" s="179">
        <v>0.57899999999999996</v>
      </c>
      <c r="E69" s="178" t="s">
        <v>322</v>
      </c>
      <c r="F69" s="179">
        <v>0.63500000000000001</v>
      </c>
      <c r="G69" s="179">
        <v>0.57899999999999996</v>
      </c>
      <c r="H69" s="178" t="s">
        <v>322</v>
      </c>
      <c r="I69" s="135"/>
      <c r="J69" s="179">
        <v>0.55700000000000005</v>
      </c>
      <c r="K69" s="119">
        <v>0.62</v>
      </c>
      <c r="L69" s="184" t="s">
        <v>282</v>
      </c>
      <c r="M69" s="179">
        <v>0.55700000000000005</v>
      </c>
      <c r="N69" s="179">
        <v>0.62</v>
      </c>
      <c r="O69" s="184" t="s">
        <v>282</v>
      </c>
      <c r="P69" s="135"/>
      <c r="Q69" s="179">
        <v>0.68899999999999995</v>
      </c>
      <c r="R69" s="119">
        <v>0.67600000000000005</v>
      </c>
      <c r="S69" s="178" t="s">
        <v>260</v>
      </c>
      <c r="T69" s="179">
        <v>0.68899999999999995</v>
      </c>
      <c r="U69" s="179">
        <v>0.67600000000000005</v>
      </c>
      <c r="V69" s="178" t="s">
        <v>260</v>
      </c>
      <c r="W69" s="135"/>
      <c r="X69" s="119">
        <v>0.72799999999999998</v>
      </c>
      <c r="Y69" s="119">
        <v>0.63100000000000001</v>
      </c>
      <c r="Z69" s="178" t="s">
        <v>261</v>
      </c>
      <c r="AA69" s="179">
        <v>0.72799999999999998</v>
      </c>
      <c r="AB69" s="179">
        <v>0.63100000000000001</v>
      </c>
      <c r="AC69" s="178" t="s">
        <v>261</v>
      </c>
      <c r="AD69" s="135"/>
      <c r="AE69" s="119">
        <v>0.56499999999999995</v>
      </c>
      <c r="AF69" s="119">
        <v>0.38800000000000001</v>
      </c>
      <c r="AG69" s="150" t="s">
        <v>210</v>
      </c>
      <c r="AH69" s="119">
        <v>0.56499999999999995</v>
      </c>
      <c r="AI69" s="119">
        <v>0.38800000000000001</v>
      </c>
      <c r="AJ69" s="150" t="s">
        <v>210</v>
      </c>
      <c r="AK69" s="157"/>
      <c r="AL69" s="157"/>
      <c r="AM69" s="157"/>
      <c r="AN69" s="157"/>
    </row>
    <row r="70" spans="2:40" ht="16.5" thickTop="1" thickBot="1" x14ac:dyDescent="0.25">
      <c r="B70" s="12" t="s">
        <v>123</v>
      </c>
      <c r="C70" s="188">
        <v>150.4</v>
      </c>
      <c r="D70" s="188">
        <v>155.5</v>
      </c>
      <c r="E70" s="181">
        <f t="shared" ref="E70" si="91">C70/D70-1</f>
        <v>-3.279742765273308E-2</v>
      </c>
      <c r="F70" s="214">
        <v>150.4</v>
      </c>
      <c r="G70" s="188">
        <v>155.5</v>
      </c>
      <c r="H70" s="181">
        <f t="shared" ref="H70:H71" si="92">F70/G70-1</f>
        <v>-3.279742765273308E-2</v>
      </c>
      <c r="I70" s="189"/>
      <c r="J70" s="188">
        <v>157.19999999999999</v>
      </c>
      <c r="K70" s="188">
        <v>160.19999999999999</v>
      </c>
      <c r="L70" s="181">
        <f t="shared" ref="L70" si="93">J70/K70-1</f>
        <v>-1.8726591760299671E-2</v>
      </c>
      <c r="M70" s="182">
        <v>157.19999999999999</v>
      </c>
      <c r="N70" s="188">
        <v>160.19999999999999</v>
      </c>
      <c r="O70" s="181">
        <f t="shared" ref="O70:O71" si="94">M70/N70-1</f>
        <v>-1.8726591760299671E-2</v>
      </c>
      <c r="P70" s="189"/>
      <c r="Q70" s="188">
        <v>148.1</v>
      </c>
      <c r="R70" s="188">
        <v>159</v>
      </c>
      <c r="S70" s="181">
        <f t="shared" ref="S70" si="95">Q70/R70-1</f>
        <v>-6.855345911949684E-2</v>
      </c>
      <c r="T70" s="182">
        <v>148.1</v>
      </c>
      <c r="U70" s="188">
        <v>159</v>
      </c>
      <c r="V70" s="181">
        <f t="shared" ref="V70:V71" si="96">T70/U70-1</f>
        <v>-6.855345911949684E-2</v>
      </c>
      <c r="W70" s="189"/>
      <c r="X70" s="188">
        <v>154.5</v>
      </c>
      <c r="Y70" s="188">
        <v>155.4</v>
      </c>
      <c r="Z70" s="181">
        <f t="shared" ref="Z70" si="97">X70/Y70-1</f>
        <v>-5.7915057915057799E-3</v>
      </c>
      <c r="AA70" s="182">
        <v>154.5</v>
      </c>
      <c r="AB70" s="188">
        <v>155.4</v>
      </c>
      <c r="AC70" s="181">
        <f t="shared" ref="AC70:AC71" si="98">AA70/AB70-1</f>
        <v>-5.7915057915057799E-3</v>
      </c>
      <c r="AD70" s="136"/>
      <c r="AE70" s="115">
        <v>140.69999999999999</v>
      </c>
      <c r="AF70" s="115">
        <v>138.4</v>
      </c>
      <c r="AG70" s="151">
        <f t="shared" ref="AG70" si="99">AE70/AF70-1</f>
        <v>1.6618497109826436E-2</v>
      </c>
      <c r="AH70" s="156">
        <v>140.69999999999999</v>
      </c>
      <c r="AI70" s="156">
        <v>138.4</v>
      </c>
      <c r="AJ70" s="151">
        <f t="shared" ref="AJ70:AJ71" si="100">AH70/AI70-1</f>
        <v>1.6618497109826436E-2</v>
      </c>
    </row>
    <row r="71" spans="2:40" ht="16.5" thickTop="1" thickBot="1" x14ac:dyDescent="0.25">
      <c r="B71" s="12" t="s">
        <v>124</v>
      </c>
      <c r="C71" s="188">
        <v>95.4</v>
      </c>
      <c r="D71" s="188">
        <v>90.1</v>
      </c>
      <c r="E71" s="181">
        <f>C71/D71-1</f>
        <v>5.8823529411764941E-2</v>
      </c>
      <c r="F71" s="214">
        <v>95.4</v>
      </c>
      <c r="G71" s="188">
        <v>90.1</v>
      </c>
      <c r="H71" s="181">
        <f t="shared" si="92"/>
        <v>5.8823529411764941E-2</v>
      </c>
      <c r="I71" s="189"/>
      <c r="J71" s="188">
        <v>87.5</v>
      </c>
      <c r="K71" s="188">
        <v>99.3</v>
      </c>
      <c r="L71" s="181">
        <f>J71/K71-1</f>
        <v>-0.11883182275931514</v>
      </c>
      <c r="M71" s="182">
        <v>87.5</v>
      </c>
      <c r="N71" s="188">
        <v>99.3</v>
      </c>
      <c r="O71" s="181">
        <f t="shared" si="94"/>
        <v>-0.11883182275931514</v>
      </c>
      <c r="P71" s="189"/>
      <c r="Q71" s="188">
        <v>102</v>
      </c>
      <c r="R71" s="188">
        <v>107.5</v>
      </c>
      <c r="S71" s="181">
        <f>Q71/R71-1</f>
        <v>-5.1162790697674376E-2</v>
      </c>
      <c r="T71" s="182">
        <v>102</v>
      </c>
      <c r="U71" s="188">
        <v>107.5</v>
      </c>
      <c r="V71" s="181">
        <f t="shared" si="96"/>
        <v>-5.1162790697674376E-2</v>
      </c>
      <c r="W71" s="189"/>
      <c r="X71" s="188">
        <v>112.4</v>
      </c>
      <c r="Y71" s="188">
        <v>98</v>
      </c>
      <c r="Z71" s="181">
        <f>X71/Y71-1</f>
        <v>0.14693877551020407</v>
      </c>
      <c r="AA71" s="182">
        <v>112.4</v>
      </c>
      <c r="AB71" s="188">
        <v>98</v>
      </c>
      <c r="AC71" s="181">
        <f t="shared" si="98"/>
        <v>0.14693877551020407</v>
      </c>
      <c r="AD71" s="136"/>
      <c r="AE71" s="115">
        <v>79.5</v>
      </c>
      <c r="AF71" s="115">
        <v>53.7</v>
      </c>
      <c r="AG71" s="151">
        <f>AE71/AF71-1</f>
        <v>0.4804469273743015</v>
      </c>
      <c r="AH71" s="156">
        <v>79.5</v>
      </c>
      <c r="AI71" s="156">
        <v>53.7</v>
      </c>
      <c r="AJ71" s="151">
        <f t="shared" si="100"/>
        <v>0.4804469273743015</v>
      </c>
    </row>
    <row r="72" spans="2:40" ht="16.5" thickTop="1" thickBot="1" x14ac:dyDescent="0.25">
      <c r="B72" s="36" t="s">
        <v>107</v>
      </c>
      <c r="C72" s="188"/>
      <c r="D72" s="188"/>
      <c r="E72" s="178"/>
      <c r="F72" s="214"/>
      <c r="G72" s="214"/>
      <c r="H72" s="178"/>
      <c r="I72" s="136"/>
      <c r="J72" s="188"/>
      <c r="K72" s="115"/>
      <c r="L72" s="178"/>
      <c r="M72" s="182"/>
      <c r="N72" s="182"/>
      <c r="O72" s="178"/>
      <c r="P72" s="136"/>
      <c r="Q72" s="188"/>
      <c r="R72" s="115"/>
      <c r="S72" s="178"/>
      <c r="T72" s="182"/>
      <c r="U72" s="182"/>
      <c r="V72" s="178"/>
      <c r="W72" s="136"/>
      <c r="X72" s="115"/>
      <c r="Y72" s="115"/>
      <c r="Z72" s="178"/>
      <c r="AA72" s="182"/>
      <c r="AB72" s="182"/>
      <c r="AC72" s="178"/>
      <c r="AD72" s="136"/>
      <c r="AE72" s="115"/>
      <c r="AF72" s="115"/>
      <c r="AG72" s="150"/>
      <c r="AH72" s="156"/>
      <c r="AI72" s="156"/>
      <c r="AJ72" s="150"/>
    </row>
    <row r="73" spans="2:40" ht="16.5" thickTop="1" thickBot="1" x14ac:dyDescent="0.25">
      <c r="B73" s="12" t="s">
        <v>122</v>
      </c>
      <c r="C73" s="179">
        <v>0.72299999999999998</v>
      </c>
      <c r="D73" s="179">
        <v>0.7</v>
      </c>
      <c r="E73" s="178" t="s">
        <v>180</v>
      </c>
      <c r="F73" s="179">
        <v>0.748</v>
      </c>
      <c r="G73" s="179">
        <v>0.70099999999999996</v>
      </c>
      <c r="H73" s="178" t="s">
        <v>323</v>
      </c>
      <c r="I73" s="135"/>
      <c r="J73" s="179">
        <v>0.66400000000000003</v>
      </c>
      <c r="K73" s="119">
        <v>0.67500000000000004</v>
      </c>
      <c r="L73" s="184" t="s">
        <v>250</v>
      </c>
      <c r="M73" s="179">
        <v>0.71699999999999997</v>
      </c>
      <c r="N73" s="179">
        <v>0.67500000000000004</v>
      </c>
      <c r="O73" s="178" t="s">
        <v>309</v>
      </c>
      <c r="P73" s="135"/>
      <c r="Q73" s="179">
        <v>0.82699999999999996</v>
      </c>
      <c r="R73" s="119">
        <v>0.77600000000000002</v>
      </c>
      <c r="S73" s="178" t="s">
        <v>283</v>
      </c>
      <c r="T73" s="179">
        <v>0.83699999999999997</v>
      </c>
      <c r="U73" s="179">
        <v>0.77600000000000002</v>
      </c>
      <c r="V73" s="178" t="s">
        <v>257</v>
      </c>
      <c r="W73" s="135"/>
      <c r="X73" s="119">
        <v>0.79400000000000004</v>
      </c>
      <c r="Y73" s="119">
        <v>0.75900000000000001</v>
      </c>
      <c r="Z73" s="178" t="s">
        <v>171</v>
      </c>
      <c r="AA73" s="179">
        <v>0.79800000000000004</v>
      </c>
      <c r="AB73" s="179">
        <v>0.76600000000000001</v>
      </c>
      <c r="AC73" s="178" t="s">
        <v>169</v>
      </c>
      <c r="AD73" s="135"/>
      <c r="AE73" s="119">
        <v>0.61199999999999999</v>
      </c>
      <c r="AF73" s="119">
        <v>0.57999999999999996</v>
      </c>
      <c r="AG73" s="150" t="s">
        <v>169</v>
      </c>
      <c r="AH73" s="119">
        <v>0.629</v>
      </c>
      <c r="AI73" s="119">
        <v>0.57999999999999996</v>
      </c>
      <c r="AJ73" s="150" t="s">
        <v>211</v>
      </c>
      <c r="AK73" s="157"/>
      <c r="AL73" s="157"/>
      <c r="AM73" s="157"/>
      <c r="AN73" s="157"/>
    </row>
    <row r="74" spans="2:40" ht="16.5" thickTop="1" thickBot="1" x14ac:dyDescent="0.25">
      <c r="B74" s="12" t="s">
        <v>123</v>
      </c>
      <c r="C74" s="188">
        <v>190.5</v>
      </c>
      <c r="D74" s="188">
        <v>181.2</v>
      </c>
      <c r="E74" s="181">
        <f t="shared" ref="E74:E75" si="101">C74/D74-1</f>
        <v>5.1324503311258374E-2</v>
      </c>
      <c r="F74" s="214">
        <v>186.8</v>
      </c>
      <c r="G74" s="214">
        <v>181.1</v>
      </c>
      <c r="H74" s="181">
        <f t="shared" ref="H74:H75" si="102">F74/G74-1</f>
        <v>3.1474323578133623E-2</v>
      </c>
      <c r="I74" s="136"/>
      <c r="J74" s="188">
        <v>190.4</v>
      </c>
      <c r="K74" s="115">
        <v>185.6</v>
      </c>
      <c r="L74" s="181">
        <f t="shared" ref="L74:L75" si="103">J74/K74-1</f>
        <v>2.5862068965517349E-2</v>
      </c>
      <c r="M74" s="182">
        <v>185.4</v>
      </c>
      <c r="N74" s="182">
        <v>185.6</v>
      </c>
      <c r="O74" s="181">
        <f t="shared" ref="O74:O75" si="104">M74/N74-1</f>
        <v>-1.0775862068964637E-3</v>
      </c>
      <c r="P74" s="136"/>
      <c r="Q74" s="188">
        <v>199.2</v>
      </c>
      <c r="R74" s="115">
        <v>181.3</v>
      </c>
      <c r="S74" s="181">
        <f t="shared" ref="S74:S75" si="105">Q74/R74-1</f>
        <v>9.873138444567009E-2</v>
      </c>
      <c r="T74" s="182">
        <v>197.8</v>
      </c>
      <c r="U74" s="182">
        <v>181.3</v>
      </c>
      <c r="V74" s="181">
        <f t="shared" ref="V74:V75" si="106">T74/U74-1</f>
        <v>9.1009376723662383E-2</v>
      </c>
      <c r="W74" s="136"/>
      <c r="X74" s="115">
        <v>190.3</v>
      </c>
      <c r="Y74" s="115">
        <v>183.9</v>
      </c>
      <c r="Z74" s="151">
        <f t="shared" ref="Z74:Z75" si="107">X74/Y74-1</f>
        <v>3.4801522566612286E-2</v>
      </c>
      <c r="AA74" s="152">
        <v>183.9</v>
      </c>
      <c r="AB74" s="152">
        <v>183.5</v>
      </c>
      <c r="AC74" s="151">
        <f t="shared" ref="AC74:AC75" si="108">AA74/AB74-1</f>
        <v>2.1798365122616126E-3</v>
      </c>
      <c r="AD74" s="136"/>
      <c r="AE74" s="115">
        <v>177.3</v>
      </c>
      <c r="AF74" s="115">
        <v>171.8</v>
      </c>
      <c r="AG74" s="151">
        <f t="shared" ref="AG74:AG75" si="109">AE74/AF74-1</f>
        <v>3.2013969732246794E-2</v>
      </c>
      <c r="AH74" s="156">
        <v>174.6</v>
      </c>
      <c r="AI74" s="156">
        <v>171.8</v>
      </c>
      <c r="AJ74" s="151">
        <f t="shared" ref="AJ74:AJ75" si="110">AH74/AI74-1</f>
        <v>1.6298020954598202E-2</v>
      </c>
    </row>
    <row r="75" spans="2:40" ht="16.5" thickTop="1" thickBot="1" x14ac:dyDescent="0.25">
      <c r="B75" s="12" t="s">
        <v>124</v>
      </c>
      <c r="C75" s="188">
        <v>137.69999999999999</v>
      </c>
      <c r="D75" s="188">
        <v>126.8</v>
      </c>
      <c r="E75" s="181">
        <f t="shared" si="101"/>
        <v>8.5962145110410004E-2</v>
      </c>
      <c r="F75" s="214">
        <v>139.80000000000001</v>
      </c>
      <c r="G75" s="214">
        <v>127.1</v>
      </c>
      <c r="H75" s="181">
        <f t="shared" si="102"/>
        <v>9.992132179386326E-2</v>
      </c>
      <c r="I75" s="136"/>
      <c r="J75" s="188">
        <v>126.5</v>
      </c>
      <c r="K75" s="115">
        <v>125.3</v>
      </c>
      <c r="L75" s="181">
        <f t="shared" si="103"/>
        <v>9.5770151636074274E-3</v>
      </c>
      <c r="M75" s="182">
        <v>133</v>
      </c>
      <c r="N75" s="182">
        <v>125.3</v>
      </c>
      <c r="O75" s="181">
        <f t="shared" si="104"/>
        <v>6.1452513966480549E-2</v>
      </c>
      <c r="P75" s="136"/>
      <c r="Q75" s="188">
        <v>164.7</v>
      </c>
      <c r="R75" s="115">
        <v>140.80000000000001</v>
      </c>
      <c r="S75" s="181">
        <f t="shared" si="105"/>
        <v>0.1697443181818179</v>
      </c>
      <c r="T75" s="182">
        <v>165.6</v>
      </c>
      <c r="U75" s="182">
        <v>140.80000000000001</v>
      </c>
      <c r="V75" s="181">
        <f t="shared" si="106"/>
        <v>0.17613636363636354</v>
      </c>
      <c r="W75" s="136"/>
      <c r="X75" s="115">
        <v>151.1</v>
      </c>
      <c r="Y75" s="115">
        <v>139.5</v>
      </c>
      <c r="Z75" s="117">
        <f t="shared" si="107"/>
        <v>8.3154121863799224E-2</v>
      </c>
      <c r="AA75" s="152">
        <v>146.9</v>
      </c>
      <c r="AB75" s="152">
        <v>140.6</v>
      </c>
      <c r="AC75" s="117">
        <f t="shared" si="108"/>
        <v>4.4807965860597543E-2</v>
      </c>
      <c r="AD75" s="136"/>
      <c r="AE75" s="115">
        <v>108.4</v>
      </c>
      <c r="AF75" s="115">
        <v>99.7</v>
      </c>
      <c r="AG75" s="117">
        <f t="shared" si="109"/>
        <v>8.7261785356068211E-2</v>
      </c>
      <c r="AH75" s="118">
        <v>109.9</v>
      </c>
      <c r="AI75" s="118">
        <v>99.7</v>
      </c>
      <c r="AJ75" s="117">
        <f t="shared" si="110"/>
        <v>0.10230692076228687</v>
      </c>
    </row>
    <row r="76" spans="2:40" ht="15.75" thickTop="1" x14ac:dyDescent="0.2">
      <c r="B76" s="24"/>
    </row>
    <row r="77" spans="2:40" x14ac:dyDescent="0.2">
      <c r="B77" s="24"/>
    </row>
    <row r="78" spans="2:40" x14ac:dyDescent="0.2">
      <c r="B78" s="2"/>
    </row>
    <row r="79" spans="2:40" x14ac:dyDescent="0.2">
      <c r="B79" s="24"/>
    </row>
    <row r="80" spans="2:40" x14ac:dyDescent="0.2">
      <c r="B80" s="37"/>
    </row>
    <row r="81" spans="2:2" x14ac:dyDescent="0.2">
      <c r="B81" s="24"/>
    </row>
    <row r="82" spans="2:2" x14ac:dyDescent="0.2">
      <c r="B82" s="24"/>
    </row>
    <row r="83" spans="2:2" x14ac:dyDescent="0.2">
      <c r="B83" s="24"/>
    </row>
    <row r="84" spans="2:2" x14ac:dyDescent="0.2">
      <c r="B84" s="24"/>
    </row>
  </sheetData>
  <mergeCells count="84"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AG42:AG43"/>
    <mergeCell ref="AJ42:AJ43"/>
    <mergeCell ref="AE43:AF43"/>
    <mergeCell ref="AH43:AI43"/>
    <mergeCell ref="AG58:AG59"/>
    <mergeCell ref="AJ58:AJ59"/>
    <mergeCell ref="AE59:AF59"/>
    <mergeCell ref="AH59:AI59"/>
    <mergeCell ref="AG4:AG5"/>
    <mergeCell ref="AJ4:AJ5"/>
    <mergeCell ref="AE5:AF5"/>
    <mergeCell ref="AH5:AI5"/>
    <mergeCell ref="AG20:AG21"/>
    <mergeCell ref="AJ20:AJ21"/>
    <mergeCell ref="AE21:AF21"/>
    <mergeCell ref="AH21:AI21"/>
    <mergeCell ref="Z42:Z43"/>
    <mergeCell ref="AC42:AC43"/>
    <mergeCell ref="X43:Y43"/>
    <mergeCell ref="AA43:AB43"/>
    <mergeCell ref="Z58:Z59"/>
    <mergeCell ref="AC58:AC59"/>
    <mergeCell ref="X59:Y59"/>
    <mergeCell ref="AA59:AB59"/>
    <mergeCell ref="Z4:Z5"/>
    <mergeCell ref="AC4:AC5"/>
    <mergeCell ref="X5:Y5"/>
    <mergeCell ref="AA5:AB5"/>
    <mergeCell ref="Z20:Z21"/>
    <mergeCell ref="AC20:AC21"/>
    <mergeCell ref="X21:Y21"/>
    <mergeCell ref="AA21:AB21"/>
    <mergeCell ref="E4:E5"/>
    <mergeCell ref="E20:E21"/>
    <mergeCell ref="B4:B5"/>
    <mergeCell ref="B20:B21"/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SWIATEK Dominika</cp:lastModifiedBy>
  <cp:lastPrinted>2018-02-14T17:19:44Z</cp:lastPrinted>
  <dcterms:created xsi:type="dcterms:W3CDTF">2014-05-05T23:42:10Z</dcterms:created>
  <dcterms:modified xsi:type="dcterms:W3CDTF">2018-02-21T06:59:16Z</dcterms:modified>
  <cp:category/>
</cp:coreProperties>
</file>