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0" yWindow="0" windowWidth="28800" windowHeight="12435"/>
  </bookViews>
  <sheets>
    <sheet name="skonsolidowane PL" sheetId="4" r:id="rId1"/>
    <sheet name="skonsolidowane ANG" sheetId="5" r:id="rId2"/>
    <sheet name="jednostkowe PL" sheetId="2" r:id="rId3"/>
    <sheet name="jednostkowe ANG" sheetId="3" r:id="rId4"/>
  </sheets>
  <definedNames>
    <definedName name="_xlnm.Print_Area" localSheetId="3">'jednostkowe ANG'!$B$1:$U$25</definedName>
    <definedName name="_xlnm.Print_Area" localSheetId="2">'jednostkowe PL'!$B$1:$U$25</definedName>
    <definedName name="_xlnm.Print_Area" localSheetId="1">'skonsolidowane ANG'!$B$1:$U$25</definedName>
    <definedName name="_xlnm.Print_Area" localSheetId="0">'skonsolidowane PL'!$B$1:$AN$25</definedName>
  </definedNames>
  <calcPr calcId="145621"/>
</workbook>
</file>

<file path=xl/calcChain.xml><?xml version="1.0" encoding="utf-8"?>
<calcChain xmlns="http://schemas.openxmlformats.org/spreadsheetml/2006/main">
  <c r="BB25" i="3" l="1"/>
  <c r="BA25" i="3"/>
  <c r="AZ25" i="3"/>
  <c r="BB24" i="3"/>
  <c r="BA24" i="3"/>
  <c r="AZ24" i="3"/>
  <c r="BB23" i="3"/>
  <c r="BA23" i="3"/>
  <c r="AZ23" i="3"/>
  <c r="BB22" i="3"/>
  <c r="BA22" i="3"/>
  <c r="AZ22" i="3"/>
  <c r="BB21" i="3"/>
  <c r="BA21" i="3"/>
  <c r="AZ21" i="3"/>
  <c r="BB17" i="3"/>
  <c r="BA17" i="3"/>
  <c r="AZ17" i="3"/>
  <c r="BB16" i="3"/>
  <c r="BA16" i="3"/>
  <c r="AZ16" i="3"/>
  <c r="BB15" i="3"/>
  <c r="BA15" i="3"/>
  <c r="AZ15" i="3"/>
  <c r="BB14" i="3"/>
  <c r="BA14" i="3"/>
  <c r="AZ14" i="3"/>
  <c r="BB13" i="3"/>
  <c r="BA13" i="3"/>
  <c r="AZ13" i="3"/>
  <c r="BB12" i="3"/>
  <c r="BA12" i="3"/>
  <c r="AZ12" i="3"/>
  <c r="BB8" i="3"/>
  <c r="BA8" i="3"/>
  <c r="AZ8" i="3"/>
  <c r="BB7" i="3"/>
  <c r="BA7" i="3"/>
  <c r="AZ7" i="3"/>
  <c r="BB6" i="3"/>
  <c r="BA6" i="3"/>
  <c r="AZ6" i="3"/>
  <c r="BB5" i="3"/>
  <c r="BA5" i="3"/>
  <c r="AZ5" i="3"/>
  <c r="BB4" i="3"/>
  <c r="BA4" i="3"/>
  <c r="AZ4" i="3"/>
  <c r="BB3" i="3"/>
  <c r="BA3" i="3"/>
  <c r="AZ3" i="3"/>
  <c r="BB2" i="3"/>
  <c r="BA2" i="3"/>
  <c r="AZ2" i="3"/>
  <c r="BA16" i="2"/>
  <c r="BA15" i="2"/>
  <c r="BA14" i="2"/>
  <c r="BA13" i="2"/>
  <c r="BA12" i="2"/>
  <c r="BB25" i="2"/>
  <c r="BA25" i="2"/>
  <c r="AZ25" i="2"/>
  <c r="BB24" i="2"/>
  <c r="BA24" i="2"/>
  <c r="AZ24" i="2"/>
  <c r="BB16" i="2"/>
  <c r="AZ16" i="2"/>
  <c r="BB15" i="2"/>
  <c r="AZ15" i="2"/>
  <c r="BB14" i="2"/>
  <c r="AZ14" i="2"/>
  <c r="BB13" i="2"/>
  <c r="AZ13" i="2"/>
  <c r="BB12" i="2"/>
  <c r="AZ12" i="2"/>
  <c r="BB8" i="2"/>
  <c r="BA8" i="2"/>
  <c r="AZ8" i="2"/>
  <c r="AZ17" i="2" s="1"/>
  <c r="AZ2" i="5"/>
  <c r="BB25" i="5"/>
  <c r="BA25" i="5"/>
  <c r="AZ25" i="5"/>
  <c r="BB24" i="5"/>
  <c r="BA24" i="5"/>
  <c r="AZ24" i="5"/>
  <c r="BB23" i="5"/>
  <c r="BA23" i="5"/>
  <c r="AZ23" i="5"/>
  <c r="BB22" i="5"/>
  <c r="BA22" i="5"/>
  <c r="AZ22" i="5"/>
  <c r="BB21" i="5"/>
  <c r="BA21" i="5"/>
  <c r="AZ21" i="5"/>
  <c r="BB17" i="5"/>
  <c r="BA17" i="5"/>
  <c r="AZ17" i="5"/>
  <c r="BB16" i="5"/>
  <c r="BA16" i="5"/>
  <c r="AZ16" i="5"/>
  <c r="BB15" i="5"/>
  <c r="BA15" i="5"/>
  <c r="AZ15" i="5"/>
  <c r="BB14" i="5"/>
  <c r="BA14" i="5"/>
  <c r="AZ14" i="5"/>
  <c r="BB13" i="5"/>
  <c r="BA13" i="5"/>
  <c r="AZ13" i="5"/>
  <c r="BB12" i="5"/>
  <c r="BA12" i="5"/>
  <c r="AZ12" i="5"/>
  <c r="BB8" i="5"/>
  <c r="BA8" i="5"/>
  <c r="AZ8" i="5"/>
  <c r="BB7" i="5"/>
  <c r="BA7" i="5"/>
  <c r="AZ7" i="5"/>
  <c r="BB6" i="5"/>
  <c r="BA6" i="5"/>
  <c r="AZ6" i="5"/>
  <c r="BB5" i="5"/>
  <c r="BA5" i="5"/>
  <c r="AZ5" i="5"/>
  <c r="BB4" i="5"/>
  <c r="BA4" i="5"/>
  <c r="AZ4" i="5"/>
  <c r="BB3" i="5"/>
  <c r="BA3" i="5"/>
  <c r="AZ3" i="5"/>
  <c r="BB2" i="5"/>
  <c r="BA2" i="5"/>
  <c r="AZ24" i="4"/>
  <c r="BB25" i="4"/>
  <c r="BB12" i="4"/>
  <c r="BA13" i="4"/>
  <c r="BA14" i="4"/>
  <c r="BA15" i="4"/>
  <c r="BA16" i="4"/>
  <c r="BA17" i="4"/>
  <c r="BA12" i="4"/>
  <c r="AY8" i="4"/>
  <c r="BA25" i="4"/>
  <c r="AZ25" i="4"/>
  <c r="BB24" i="4"/>
  <c r="BA24" i="4"/>
  <c r="AZ12" i="4"/>
  <c r="BB16" i="4"/>
  <c r="AZ16" i="4"/>
  <c r="BB15" i="4"/>
  <c r="AZ15" i="4"/>
  <c r="BB14" i="4"/>
  <c r="AZ14" i="4"/>
  <c r="BB13" i="4"/>
  <c r="AZ13" i="4"/>
  <c r="BB8" i="4"/>
  <c r="BB17" i="4" s="1"/>
  <c r="BA8" i="4"/>
  <c r="AZ8" i="4"/>
  <c r="AZ17" i="4" s="1"/>
  <c r="BA17" i="2" l="1"/>
  <c r="BB17" i="2"/>
  <c r="AY23" i="3"/>
  <c r="AY22" i="3"/>
  <c r="AY21" i="3"/>
  <c r="AY15" i="3"/>
  <c r="AY14" i="3"/>
  <c r="AY8" i="3"/>
  <c r="AY7" i="3"/>
  <c r="AY6" i="3"/>
  <c r="AY5" i="3"/>
  <c r="AY4" i="3"/>
  <c r="AY3" i="3"/>
  <c r="AY2" i="3"/>
  <c r="AY25" i="2"/>
  <c r="AY25" i="3" s="1"/>
  <c r="AY24" i="2"/>
  <c r="AY24" i="3" s="1"/>
  <c r="AY17" i="2"/>
  <c r="AY17" i="3" s="1"/>
  <c r="AY16" i="2"/>
  <c r="AY16" i="3" s="1"/>
  <c r="AY15" i="2"/>
  <c r="AY14" i="2"/>
  <c r="AY13" i="2"/>
  <c r="AY13" i="3" s="1"/>
  <c r="AY12" i="2"/>
  <c r="AY12" i="3" s="1"/>
  <c r="AY8" i="2"/>
  <c r="AY25" i="5"/>
  <c r="AY24" i="5"/>
  <c r="AY23" i="5"/>
  <c r="AY22" i="5"/>
  <c r="AY21" i="5"/>
  <c r="AY7" i="5"/>
  <c r="AY6" i="5"/>
  <c r="AY5" i="5"/>
  <c r="AY4" i="5"/>
  <c r="AY3" i="5"/>
  <c r="AY25" i="4"/>
  <c r="AY24" i="4"/>
  <c r="AY16" i="4"/>
  <c r="AY16" i="5" s="1"/>
  <c r="AY15" i="4"/>
  <c r="AY15" i="5" s="1"/>
  <c r="AY14" i="4"/>
  <c r="AY14" i="5" s="1"/>
  <c r="AY13" i="4"/>
  <c r="AY13" i="5" s="1"/>
  <c r="AY12" i="4"/>
  <c r="AY12" i="5" s="1"/>
  <c r="AY8" i="5"/>
  <c r="AY2" i="5"/>
  <c r="AY17" i="4" l="1"/>
  <c r="AY17" i="5" s="1"/>
  <c r="AX8" i="4"/>
  <c r="AX23" i="3"/>
  <c r="AX22" i="3"/>
  <c r="AX21" i="3"/>
  <c r="AX7" i="3"/>
  <c r="AX6" i="3"/>
  <c r="AX5" i="3"/>
  <c r="AX4" i="3"/>
  <c r="AX3" i="3"/>
  <c r="AX2" i="3"/>
  <c r="AX25" i="2"/>
  <c r="AX25" i="3" s="1"/>
  <c r="AX24" i="2"/>
  <c r="AX24" i="3" s="1"/>
  <c r="AX16" i="2"/>
  <c r="AX16" i="3" s="1"/>
  <c r="AX15" i="2"/>
  <c r="AX15" i="3" s="1"/>
  <c r="AX14" i="2"/>
  <c r="AX14" i="3" s="1"/>
  <c r="AX13" i="2"/>
  <c r="AX13" i="3" s="1"/>
  <c r="AX12" i="2"/>
  <c r="AX12" i="3" s="1"/>
  <c r="AX8" i="2"/>
  <c r="AX2" i="5"/>
  <c r="AX23" i="5"/>
  <c r="AX22" i="5"/>
  <c r="AX21" i="5"/>
  <c r="AX7" i="5"/>
  <c r="AX6" i="5"/>
  <c r="AX5" i="5"/>
  <c r="AX4" i="5"/>
  <c r="AX3" i="5"/>
  <c r="AX25" i="4"/>
  <c r="AX25" i="5" s="1"/>
  <c r="AX24" i="4"/>
  <c r="AX24" i="5" s="1"/>
  <c r="AX16" i="4"/>
  <c r="AX16" i="5" s="1"/>
  <c r="AX15" i="4"/>
  <c r="AX15" i="5" s="1"/>
  <c r="AX14" i="4"/>
  <c r="AX14" i="5" s="1"/>
  <c r="AX13" i="4"/>
  <c r="AX13" i="5" s="1"/>
  <c r="AX12" i="4"/>
  <c r="AX12" i="5" s="1"/>
  <c r="AX8" i="3" l="1"/>
  <c r="AX8" i="5"/>
  <c r="AV16" i="2"/>
  <c r="AV15" i="2"/>
  <c r="AV14" i="2"/>
  <c r="AV13" i="2"/>
  <c r="AV12" i="2"/>
  <c r="AU16" i="2"/>
  <c r="AU15" i="2"/>
  <c r="AU14" i="2"/>
  <c r="AU13" i="2"/>
  <c r="AU12" i="2"/>
  <c r="AV16" i="4"/>
  <c r="AV15" i="4"/>
  <c r="AV14" i="4"/>
  <c r="AV13" i="4"/>
  <c r="AV12" i="4"/>
  <c r="AU16" i="4"/>
  <c r="AU15" i="4"/>
  <c r="AU14" i="4"/>
  <c r="AU13" i="4"/>
  <c r="AU12" i="4"/>
  <c r="AW25" i="2" l="1"/>
  <c r="AW25" i="3" s="1"/>
  <c r="AV25" i="2"/>
  <c r="AU25" i="2"/>
  <c r="AW24" i="2"/>
  <c r="AW24" i="3" s="1"/>
  <c r="AV24" i="2"/>
  <c r="AU24" i="2"/>
  <c r="AU24" i="3" s="1"/>
  <c r="AU17" i="3"/>
  <c r="AW8" i="2"/>
  <c r="AX17" i="2" s="1"/>
  <c r="AX17" i="3" s="1"/>
  <c r="AV8" i="2"/>
  <c r="AV17" i="2" s="1"/>
  <c r="AV17" i="3" s="1"/>
  <c r="AU8" i="2"/>
  <c r="AU17" i="2" s="1"/>
  <c r="AW25" i="4"/>
  <c r="AV25" i="4"/>
  <c r="AU25" i="4"/>
  <c r="AW24" i="4"/>
  <c r="AV24" i="4"/>
  <c r="AU24" i="4"/>
  <c r="AW17" i="4"/>
  <c r="AW8" i="4"/>
  <c r="AX17" i="4" s="1"/>
  <c r="AX17" i="5" s="1"/>
  <c r="AV8" i="4"/>
  <c r="AV17" i="4" s="1"/>
  <c r="AU8" i="4"/>
  <c r="AU17" i="4" s="1"/>
  <c r="AS8" i="4"/>
  <c r="AW2" i="3"/>
  <c r="AV2" i="3"/>
  <c r="AU2" i="3"/>
  <c r="AV25" i="3"/>
  <c r="AU25" i="3"/>
  <c r="AV24" i="3"/>
  <c r="AW23" i="3"/>
  <c r="AV23" i="3"/>
  <c r="AU23" i="3"/>
  <c r="AW22" i="3"/>
  <c r="AV22" i="3"/>
  <c r="AU22" i="3"/>
  <c r="AW21" i="3"/>
  <c r="AV21" i="3"/>
  <c r="AU21" i="3"/>
  <c r="AW16" i="3"/>
  <c r="AV16" i="3"/>
  <c r="AU16" i="3"/>
  <c r="AW15" i="3"/>
  <c r="AV15" i="3"/>
  <c r="AU15" i="3"/>
  <c r="AW14" i="3"/>
  <c r="AV14" i="3"/>
  <c r="AU14" i="3"/>
  <c r="AW13" i="3"/>
  <c r="AV13" i="3"/>
  <c r="AU13" i="3"/>
  <c r="AW12" i="3"/>
  <c r="AV12" i="3"/>
  <c r="AU12" i="3"/>
  <c r="AW8" i="3"/>
  <c r="AU8" i="3"/>
  <c r="AW7" i="3"/>
  <c r="AV7" i="3"/>
  <c r="AU7" i="3"/>
  <c r="AW6" i="3"/>
  <c r="AV6" i="3"/>
  <c r="AU6" i="3"/>
  <c r="AW5" i="3"/>
  <c r="AV5" i="3"/>
  <c r="AU5" i="3"/>
  <c r="AW4" i="3"/>
  <c r="AV4" i="3"/>
  <c r="AU4" i="3"/>
  <c r="AW3" i="3"/>
  <c r="AV3" i="3"/>
  <c r="AU3" i="3"/>
  <c r="AW17" i="2" l="1"/>
  <c r="AW17" i="3" s="1"/>
  <c r="AV8" i="3"/>
  <c r="AW25" i="5"/>
  <c r="AW24" i="5"/>
  <c r="AW23" i="5"/>
  <c r="AW22" i="5"/>
  <c r="AW21" i="5"/>
  <c r="AW17" i="5"/>
  <c r="AW16" i="5"/>
  <c r="AW15" i="5"/>
  <c r="AW14" i="5"/>
  <c r="AW13" i="5"/>
  <c r="AW12" i="5"/>
  <c r="AW8" i="5"/>
  <c r="AW7" i="5"/>
  <c r="AW6" i="5"/>
  <c r="AW5" i="5"/>
  <c r="AW4" i="5"/>
  <c r="AW3" i="5"/>
  <c r="AW2" i="5"/>
  <c r="AV2" i="5"/>
  <c r="AU2" i="5"/>
  <c r="AV25" i="5"/>
  <c r="AU25" i="5"/>
  <c r="AV24" i="5"/>
  <c r="AU24" i="5"/>
  <c r="AV23" i="5"/>
  <c r="AU23" i="5"/>
  <c r="AV22" i="5"/>
  <c r="AU22" i="5"/>
  <c r="AV21" i="5"/>
  <c r="AU21" i="5"/>
  <c r="AV17" i="5"/>
  <c r="AU17" i="5"/>
  <c r="AV16" i="5"/>
  <c r="AU16" i="5"/>
  <c r="AV15" i="5"/>
  <c r="AU15" i="5"/>
  <c r="AV14" i="5"/>
  <c r="AU14" i="5"/>
  <c r="AV13" i="5"/>
  <c r="AU13" i="5"/>
  <c r="AV12" i="5"/>
  <c r="AU12" i="5"/>
  <c r="AV8" i="5"/>
  <c r="AU8" i="5"/>
  <c r="AV7" i="5"/>
  <c r="AU7" i="5"/>
  <c r="AV6" i="5"/>
  <c r="AU6" i="5"/>
  <c r="AV5" i="5"/>
  <c r="AU5" i="5"/>
  <c r="AV4" i="5"/>
  <c r="AU4" i="5"/>
  <c r="AV3" i="5"/>
  <c r="AU3" i="5"/>
  <c r="AT16" i="4" l="1"/>
  <c r="AT15" i="4"/>
  <c r="AT15" i="5" s="1"/>
  <c r="AT14" i="4"/>
  <c r="AT13" i="4"/>
  <c r="AT12" i="4"/>
  <c r="AT16" i="2"/>
  <c r="AT16" i="3" s="1"/>
  <c r="AT15" i="2"/>
  <c r="AT14" i="2"/>
  <c r="AT13" i="2"/>
  <c r="AT12" i="2"/>
  <c r="AT12" i="3" s="1"/>
  <c r="AT25" i="2"/>
  <c r="AT24" i="2"/>
  <c r="AT8" i="2"/>
  <c r="AT8" i="3" s="1"/>
  <c r="AT25" i="4"/>
  <c r="AT25" i="5" s="1"/>
  <c r="AT24" i="4"/>
  <c r="AT24" i="5" s="1"/>
  <c r="AT13" i="5"/>
  <c r="AP8" i="4"/>
  <c r="AT8" i="4"/>
  <c r="AT8" i="5" s="1"/>
  <c r="AT25" i="3"/>
  <c r="AT24" i="3"/>
  <c r="AT23" i="3"/>
  <c r="AT22" i="3"/>
  <c r="AT21" i="3"/>
  <c r="AT15" i="3"/>
  <c r="AT14" i="3"/>
  <c r="AT13" i="3"/>
  <c r="AT7" i="3"/>
  <c r="AT6" i="3"/>
  <c r="AT5" i="3"/>
  <c r="AT4" i="3"/>
  <c r="AT3" i="3"/>
  <c r="AT23" i="5"/>
  <c r="AT22" i="5"/>
  <c r="AT21" i="5"/>
  <c r="AT16" i="5"/>
  <c r="AT14" i="5"/>
  <c r="AT12" i="5"/>
  <c r="AT7" i="5"/>
  <c r="AT6" i="5"/>
  <c r="AT5" i="5"/>
  <c r="AT4" i="5"/>
  <c r="AT3" i="5"/>
  <c r="AT17" i="4" l="1"/>
  <c r="AT17" i="5" s="1"/>
  <c r="AS12" i="4"/>
  <c r="AS23" i="3" l="1"/>
  <c r="AS22" i="3"/>
  <c r="AS21" i="3"/>
  <c r="AS7" i="3"/>
  <c r="AS6" i="3"/>
  <c r="AS5" i="3"/>
  <c r="AS4" i="3"/>
  <c r="AS3" i="3"/>
  <c r="AS25" i="2"/>
  <c r="AS25" i="3" s="1"/>
  <c r="AS24" i="2"/>
  <c r="AS24" i="3" s="1"/>
  <c r="AS16" i="2"/>
  <c r="AS16" i="3" s="1"/>
  <c r="AS15" i="2"/>
  <c r="AS15" i="3" s="1"/>
  <c r="AS14" i="2"/>
  <c r="AS14" i="3" s="1"/>
  <c r="AS13" i="2"/>
  <c r="AS13" i="3" s="1"/>
  <c r="AS12" i="2"/>
  <c r="AS12" i="3" s="1"/>
  <c r="AS8" i="2"/>
  <c r="AS23" i="5"/>
  <c r="AS22" i="5"/>
  <c r="AS21" i="5"/>
  <c r="AS16" i="5"/>
  <c r="AS12" i="5"/>
  <c r="AS8" i="5"/>
  <c r="AS7" i="5"/>
  <c r="AS6" i="5"/>
  <c r="AS5" i="5"/>
  <c r="AS4" i="5"/>
  <c r="AS3" i="5"/>
  <c r="AS25" i="4"/>
  <c r="AS25" i="5" s="1"/>
  <c r="AS24" i="4"/>
  <c r="AS24" i="5" s="1"/>
  <c r="AS16" i="4"/>
  <c r="AS15" i="4"/>
  <c r="AS15" i="5" s="1"/>
  <c r="AS14" i="4"/>
  <c r="AS14" i="5" s="1"/>
  <c r="AS13" i="4"/>
  <c r="AS13" i="5" s="1"/>
  <c r="AS8" i="3" l="1"/>
  <c r="AT17" i="2"/>
  <c r="AT17" i="3" s="1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AR5" i="5"/>
  <c r="AQ5" i="5"/>
  <c r="AP5" i="5"/>
  <c r="AO5" i="5"/>
  <c r="AN5" i="5"/>
  <c r="AM5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AR4" i="5"/>
  <c r="AQ4" i="5"/>
  <c r="AP4" i="5"/>
  <c r="AO4" i="5"/>
  <c r="AN4" i="5"/>
  <c r="AM4" i="5"/>
  <c r="AL4" i="5"/>
  <c r="AK4" i="5"/>
  <c r="AJ4" i="5"/>
  <c r="AI4" i="5"/>
  <c r="AH4" i="5"/>
  <c r="AG4" i="5"/>
  <c r="AF4" i="5"/>
  <c r="AE4" i="5"/>
  <c r="AD4" i="5"/>
  <c r="AC4" i="5"/>
  <c r="AB4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AR3" i="5"/>
  <c r="AQ3" i="5"/>
  <c r="AP3" i="5"/>
  <c r="AO3" i="5"/>
  <c r="AN3" i="5"/>
  <c r="AM3" i="5"/>
  <c r="AL3" i="5"/>
  <c r="AK3" i="5"/>
  <c r="AJ3" i="5"/>
  <c r="AI3" i="5"/>
  <c r="AH3" i="5"/>
  <c r="AG3" i="5"/>
  <c r="AF3" i="5"/>
  <c r="AE3" i="5"/>
  <c r="AD3" i="5"/>
  <c r="AC3" i="5"/>
  <c r="AB3" i="5"/>
  <c r="AA3" i="5"/>
  <c r="Z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23" i="5"/>
  <c r="C22" i="5"/>
  <c r="C21" i="5"/>
  <c r="C7" i="5"/>
  <c r="C6" i="5"/>
  <c r="C5" i="5"/>
  <c r="C4" i="5"/>
  <c r="C3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K25" i="4"/>
  <c r="K25" i="5" s="1"/>
  <c r="I14" i="4"/>
  <c r="I14" i="5" s="1"/>
  <c r="C24" i="4"/>
  <c r="C24" i="5" s="1"/>
  <c r="AR25" i="4"/>
  <c r="AR25" i="5" s="1"/>
  <c r="AQ25" i="4"/>
  <c r="AQ25" i="5" s="1"/>
  <c r="AP25" i="4"/>
  <c r="AP25" i="5" s="1"/>
  <c r="AO25" i="4"/>
  <c r="AO25" i="5" s="1"/>
  <c r="AN25" i="4"/>
  <c r="AN25" i="5" s="1"/>
  <c r="AM25" i="4"/>
  <c r="AM25" i="5" s="1"/>
  <c r="AL25" i="4"/>
  <c r="AL25" i="5" s="1"/>
  <c r="AK25" i="4"/>
  <c r="AK25" i="5" s="1"/>
  <c r="AJ25" i="4"/>
  <c r="AJ25" i="5" s="1"/>
  <c r="AI25" i="4"/>
  <c r="AI25" i="5" s="1"/>
  <c r="AH25" i="4"/>
  <c r="AH25" i="5" s="1"/>
  <c r="AG25" i="4"/>
  <c r="AG25" i="5" s="1"/>
  <c r="AF25" i="4"/>
  <c r="AF25" i="5" s="1"/>
  <c r="AE25" i="4"/>
  <c r="AE25" i="5" s="1"/>
  <c r="AD25" i="4"/>
  <c r="AD25" i="5" s="1"/>
  <c r="AC25" i="4"/>
  <c r="AC25" i="5" s="1"/>
  <c r="AB25" i="4"/>
  <c r="AB25" i="5" s="1"/>
  <c r="AA25" i="4"/>
  <c r="AA25" i="5" s="1"/>
  <c r="Z25" i="4"/>
  <c r="Z25" i="5" s="1"/>
  <c r="Y25" i="4"/>
  <c r="Y25" i="5" s="1"/>
  <c r="X25" i="4"/>
  <c r="X25" i="5" s="1"/>
  <c r="W25" i="4"/>
  <c r="W25" i="5" s="1"/>
  <c r="V25" i="4"/>
  <c r="V25" i="5" s="1"/>
  <c r="U25" i="4"/>
  <c r="U25" i="5" s="1"/>
  <c r="T25" i="4"/>
  <c r="T25" i="5" s="1"/>
  <c r="S25" i="4"/>
  <c r="S25" i="5" s="1"/>
  <c r="R25" i="4"/>
  <c r="R25" i="5" s="1"/>
  <c r="Q25" i="4"/>
  <c r="Q25" i="5" s="1"/>
  <c r="P25" i="4"/>
  <c r="P25" i="5" s="1"/>
  <c r="O25" i="4"/>
  <c r="O25" i="5" s="1"/>
  <c r="N25" i="4"/>
  <c r="N25" i="5" s="1"/>
  <c r="M25" i="4"/>
  <c r="M25" i="5" s="1"/>
  <c r="L25" i="4"/>
  <c r="L25" i="5" s="1"/>
  <c r="J25" i="4"/>
  <c r="J25" i="5" s="1"/>
  <c r="I25" i="4"/>
  <c r="I25" i="5" s="1"/>
  <c r="H25" i="4"/>
  <c r="H25" i="5" s="1"/>
  <c r="G25" i="4"/>
  <c r="G25" i="5" s="1"/>
  <c r="F25" i="4"/>
  <c r="F25" i="5" s="1"/>
  <c r="E25" i="4"/>
  <c r="E25" i="5" s="1"/>
  <c r="D25" i="4"/>
  <c r="D25" i="5" s="1"/>
  <c r="C25" i="4"/>
  <c r="C25" i="5" s="1"/>
  <c r="AR24" i="4"/>
  <c r="AR24" i="5" s="1"/>
  <c r="AQ24" i="4"/>
  <c r="AQ24" i="5" s="1"/>
  <c r="AP24" i="4"/>
  <c r="AP24" i="5" s="1"/>
  <c r="AO24" i="4"/>
  <c r="AO24" i="5" s="1"/>
  <c r="AN24" i="4"/>
  <c r="AN24" i="5" s="1"/>
  <c r="AM24" i="4"/>
  <c r="AM24" i="5" s="1"/>
  <c r="AL24" i="4"/>
  <c r="AL24" i="5" s="1"/>
  <c r="AK24" i="4"/>
  <c r="AK24" i="5" s="1"/>
  <c r="AJ24" i="4"/>
  <c r="AJ24" i="5" s="1"/>
  <c r="AI24" i="4"/>
  <c r="AI24" i="5" s="1"/>
  <c r="AH24" i="4"/>
  <c r="AH24" i="5" s="1"/>
  <c r="AG24" i="4"/>
  <c r="AG24" i="5" s="1"/>
  <c r="AF24" i="4"/>
  <c r="AF24" i="5" s="1"/>
  <c r="AE24" i="4"/>
  <c r="AE24" i="5" s="1"/>
  <c r="AD24" i="4"/>
  <c r="AD24" i="5" s="1"/>
  <c r="AC24" i="4"/>
  <c r="AC24" i="5" s="1"/>
  <c r="AB24" i="4"/>
  <c r="AB24" i="5" s="1"/>
  <c r="AA24" i="4"/>
  <c r="AA24" i="5" s="1"/>
  <c r="Z24" i="4"/>
  <c r="Z24" i="5" s="1"/>
  <c r="Y24" i="4"/>
  <c r="Y24" i="5" s="1"/>
  <c r="X24" i="4"/>
  <c r="X24" i="5" s="1"/>
  <c r="W24" i="4"/>
  <c r="W24" i="5" s="1"/>
  <c r="V24" i="4"/>
  <c r="V24" i="5" s="1"/>
  <c r="U24" i="4"/>
  <c r="U24" i="5" s="1"/>
  <c r="T24" i="4"/>
  <c r="T24" i="5" s="1"/>
  <c r="S24" i="4"/>
  <c r="S24" i="5" s="1"/>
  <c r="R24" i="4"/>
  <c r="R24" i="5" s="1"/>
  <c r="Q24" i="4"/>
  <c r="Q24" i="5" s="1"/>
  <c r="P24" i="4"/>
  <c r="P24" i="5" s="1"/>
  <c r="O24" i="4"/>
  <c r="O24" i="5" s="1"/>
  <c r="N24" i="4"/>
  <c r="N24" i="5" s="1"/>
  <c r="M24" i="4"/>
  <c r="M24" i="5" s="1"/>
  <c r="L24" i="4"/>
  <c r="L24" i="5" s="1"/>
  <c r="K24" i="4"/>
  <c r="K24" i="5" s="1"/>
  <c r="J24" i="4"/>
  <c r="J24" i="5" s="1"/>
  <c r="I24" i="4"/>
  <c r="I24" i="5" s="1"/>
  <c r="H24" i="4"/>
  <c r="H24" i="5" s="1"/>
  <c r="G24" i="4"/>
  <c r="G24" i="5" s="1"/>
  <c r="F24" i="4"/>
  <c r="F24" i="5" s="1"/>
  <c r="E24" i="4"/>
  <c r="E24" i="5" s="1"/>
  <c r="D24" i="4"/>
  <c r="D24" i="5" s="1"/>
  <c r="AR16" i="4"/>
  <c r="AR16" i="5" s="1"/>
  <c r="AQ16" i="4"/>
  <c r="AQ16" i="5" s="1"/>
  <c r="AP16" i="4"/>
  <c r="AP16" i="5" s="1"/>
  <c r="AO16" i="4"/>
  <c r="AO16" i="5" s="1"/>
  <c r="AN16" i="4"/>
  <c r="AN16" i="5" s="1"/>
  <c r="AM16" i="4"/>
  <c r="AM16" i="5" s="1"/>
  <c r="AL16" i="4"/>
  <c r="AL16" i="5" s="1"/>
  <c r="AK16" i="4"/>
  <c r="AK16" i="5" s="1"/>
  <c r="AJ16" i="4"/>
  <c r="AJ16" i="5" s="1"/>
  <c r="AI16" i="4"/>
  <c r="AI16" i="5" s="1"/>
  <c r="AH16" i="4"/>
  <c r="AH16" i="5" s="1"/>
  <c r="AG16" i="4"/>
  <c r="AG16" i="5" s="1"/>
  <c r="AF16" i="4"/>
  <c r="AF16" i="5" s="1"/>
  <c r="AE16" i="4"/>
  <c r="AE16" i="5" s="1"/>
  <c r="AD16" i="4"/>
  <c r="AD16" i="5" s="1"/>
  <c r="AC16" i="4"/>
  <c r="AC16" i="5" s="1"/>
  <c r="AB16" i="4"/>
  <c r="AB16" i="5" s="1"/>
  <c r="AA16" i="4"/>
  <c r="AA16" i="5" s="1"/>
  <c r="Z16" i="4"/>
  <c r="Z16" i="5" s="1"/>
  <c r="Y16" i="4"/>
  <c r="Y16" i="5" s="1"/>
  <c r="X16" i="4"/>
  <c r="X16" i="5" s="1"/>
  <c r="W16" i="4"/>
  <c r="W16" i="5" s="1"/>
  <c r="V16" i="4"/>
  <c r="V16" i="5" s="1"/>
  <c r="U16" i="4"/>
  <c r="U16" i="5" s="1"/>
  <c r="T16" i="4"/>
  <c r="T16" i="5" s="1"/>
  <c r="S16" i="4"/>
  <c r="S16" i="5" s="1"/>
  <c r="R16" i="4"/>
  <c r="R16" i="5" s="1"/>
  <c r="Q16" i="4"/>
  <c r="Q16" i="5" s="1"/>
  <c r="P16" i="4"/>
  <c r="P16" i="5" s="1"/>
  <c r="O16" i="4"/>
  <c r="O16" i="5" s="1"/>
  <c r="N16" i="4"/>
  <c r="N16" i="5" s="1"/>
  <c r="M16" i="4"/>
  <c r="M16" i="5" s="1"/>
  <c r="L16" i="4"/>
  <c r="L16" i="5" s="1"/>
  <c r="K16" i="4"/>
  <c r="K16" i="5" s="1"/>
  <c r="J16" i="4"/>
  <c r="J16" i="5" s="1"/>
  <c r="I16" i="4"/>
  <c r="I16" i="5" s="1"/>
  <c r="H16" i="4"/>
  <c r="H16" i="5" s="1"/>
  <c r="G16" i="4"/>
  <c r="G16" i="5" s="1"/>
  <c r="F16" i="4"/>
  <c r="F16" i="5" s="1"/>
  <c r="E16" i="4"/>
  <c r="E16" i="5" s="1"/>
  <c r="D16" i="4"/>
  <c r="D16" i="5" s="1"/>
  <c r="C16" i="4"/>
  <c r="C16" i="5" s="1"/>
  <c r="AR15" i="4"/>
  <c r="AR15" i="5" s="1"/>
  <c r="AQ15" i="4"/>
  <c r="AQ15" i="5" s="1"/>
  <c r="AP15" i="4"/>
  <c r="AP15" i="5" s="1"/>
  <c r="AO15" i="4"/>
  <c r="AO15" i="5" s="1"/>
  <c r="AN15" i="4"/>
  <c r="AN15" i="5" s="1"/>
  <c r="AM15" i="4"/>
  <c r="AM15" i="5" s="1"/>
  <c r="AL15" i="4"/>
  <c r="AL15" i="5" s="1"/>
  <c r="AK15" i="4"/>
  <c r="AK15" i="5" s="1"/>
  <c r="AJ15" i="4"/>
  <c r="AJ15" i="5" s="1"/>
  <c r="AI15" i="4"/>
  <c r="AI15" i="5" s="1"/>
  <c r="AH15" i="4"/>
  <c r="AH15" i="5" s="1"/>
  <c r="AG15" i="4"/>
  <c r="AG15" i="5" s="1"/>
  <c r="AF15" i="4"/>
  <c r="AF15" i="5" s="1"/>
  <c r="AE15" i="4"/>
  <c r="AE15" i="5" s="1"/>
  <c r="AD15" i="4"/>
  <c r="AD15" i="5" s="1"/>
  <c r="AC15" i="4"/>
  <c r="AC15" i="5" s="1"/>
  <c r="AB15" i="4"/>
  <c r="AB15" i="5" s="1"/>
  <c r="AA15" i="4"/>
  <c r="AA15" i="5" s="1"/>
  <c r="Z15" i="4"/>
  <c r="Z15" i="5" s="1"/>
  <c r="Y15" i="4"/>
  <c r="Y15" i="5" s="1"/>
  <c r="X15" i="4"/>
  <c r="X15" i="5" s="1"/>
  <c r="W15" i="4"/>
  <c r="W15" i="5" s="1"/>
  <c r="V15" i="4"/>
  <c r="V15" i="5" s="1"/>
  <c r="U15" i="4"/>
  <c r="U15" i="5" s="1"/>
  <c r="T15" i="4"/>
  <c r="T15" i="5" s="1"/>
  <c r="S15" i="4"/>
  <c r="S15" i="5" s="1"/>
  <c r="R15" i="4"/>
  <c r="R15" i="5" s="1"/>
  <c r="Q15" i="4"/>
  <c r="Q15" i="5" s="1"/>
  <c r="P15" i="4"/>
  <c r="P15" i="5" s="1"/>
  <c r="O15" i="4"/>
  <c r="O15" i="5" s="1"/>
  <c r="N15" i="4"/>
  <c r="N15" i="5" s="1"/>
  <c r="M15" i="4"/>
  <c r="M15" i="5" s="1"/>
  <c r="L15" i="4"/>
  <c r="L15" i="5" s="1"/>
  <c r="K15" i="4"/>
  <c r="K15" i="5" s="1"/>
  <c r="J15" i="4"/>
  <c r="J15" i="5" s="1"/>
  <c r="I15" i="4"/>
  <c r="I15" i="5" s="1"/>
  <c r="H15" i="4"/>
  <c r="H15" i="5" s="1"/>
  <c r="G15" i="4"/>
  <c r="G15" i="5" s="1"/>
  <c r="F15" i="4"/>
  <c r="F15" i="5" s="1"/>
  <c r="E15" i="4"/>
  <c r="E15" i="5" s="1"/>
  <c r="D15" i="4"/>
  <c r="D15" i="5" s="1"/>
  <c r="C15" i="4"/>
  <c r="C15" i="5" s="1"/>
  <c r="AR14" i="4"/>
  <c r="AR14" i="5" s="1"/>
  <c r="AQ14" i="4"/>
  <c r="AQ14" i="5" s="1"/>
  <c r="AP14" i="4"/>
  <c r="AP14" i="5" s="1"/>
  <c r="AO14" i="4"/>
  <c r="AO14" i="5" s="1"/>
  <c r="AN14" i="4"/>
  <c r="AN14" i="5" s="1"/>
  <c r="AM14" i="4"/>
  <c r="AM14" i="5" s="1"/>
  <c r="AL14" i="4"/>
  <c r="AL14" i="5" s="1"/>
  <c r="AK14" i="4"/>
  <c r="AK14" i="5" s="1"/>
  <c r="AJ14" i="4"/>
  <c r="AJ14" i="5" s="1"/>
  <c r="AI14" i="4"/>
  <c r="AI14" i="5" s="1"/>
  <c r="AH14" i="4"/>
  <c r="AH14" i="5" s="1"/>
  <c r="AG14" i="4"/>
  <c r="AG14" i="5" s="1"/>
  <c r="AF14" i="4"/>
  <c r="AF14" i="5" s="1"/>
  <c r="AE14" i="4"/>
  <c r="AE14" i="5" s="1"/>
  <c r="AD14" i="4"/>
  <c r="AD14" i="5" s="1"/>
  <c r="AC14" i="4"/>
  <c r="AC14" i="5" s="1"/>
  <c r="AB14" i="4"/>
  <c r="AB14" i="5" s="1"/>
  <c r="AA14" i="4"/>
  <c r="AA14" i="5" s="1"/>
  <c r="Z14" i="4"/>
  <c r="Z14" i="5" s="1"/>
  <c r="Y14" i="4"/>
  <c r="Y14" i="5" s="1"/>
  <c r="X14" i="4"/>
  <c r="X14" i="5" s="1"/>
  <c r="W14" i="4"/>
  <c r="W14" i="5" s="1"/>
  <c r="V14" i="4"/>
  <c r="V14" i="5" s="1"/>
  <c r="U14" i="4"/>
  <c r="U14" i="5" s="1"/>
  <c r="T14" i="4"/>
  <c r="T14" i="5" s="1"/>
  <c r="S14" i="4"/>
  <c r="S14" i="5" s="1"/>
  <c r="R14" i="4"/>
  <c r="R14" i="5" s="1"/>
  <c r="Q14" i="4"/>
  <c r="Q14" i="5" s="1"/>
  <c r="P14" i="4"/>
  <c r="P14" i="5" s="1"/>
  <c r="O14" i="4"/>
  <c r="O14" i="5" s="1"/>
  <c r="N14" i="4"/>
  <c r="N14" i="5" s="1"/>
  <c r="M14" i="4"/>
  <c r="M14" i="5" s="1"/>
  <c r="L14" i="4"/>
  <c r="L14" i="5" s="1"/>
  <c r="K14" i="4"/>
  <c r="K14" i="5" s="1"/>
  <c r="J14" i="4"/>
  <c r="J14" i="5" s="1"/>
  <c r="H14" i="4"/>
  <c r="H14" i="5" s="1"/>
  <c r="G14" i="4"/>
  <c r="G14" i="5" s="1"/>
  <c r="F14" i="4"/>
  <c r="F14" i="5" s="1"/>
  <c r="E14" i="4"/>
  <c r="E14" i="5" s="1"/>
  <c r="D14" i="4"/>
  <c r="D14" i="5" s="1"/>
  <c r="C14" i="4"/>
  <c r="C14" i="5" s="1"/>
  <c r="AR13" i="4"/>
  <c r="AR13" i="5" s="1"/>
  <c r="AQ13" i="4"/>
  <c r="AQ13" i="5" s="1"/>
  <c r="AP13" i="4"/>
  <c r="AP13" i="5" s="1"/>
  <c r="AO13" i="4"/>
  <c r="AO13" i="5" s="1"/>
  <c r="AN13" i="4"/>
  <c r="AN13" i="5" s="1"/>
  <c r="AM13" i="4"/>
  <c r="AM13" i="5" s="1"/>
  <c r="AL13" i="4"/>
  <c r="AL13" i="5" s="1"/>
  <c r="AK13" i="4"/>
  <c r="AK13" i="5" s="1"/>
  <c r="AJ13" i="4"/>
  <c r="AJ13" i="5" s="1"/>
  <c r="AI13" i="4"/>
  <c r="AI13" i="5" s="1"/>
  <c r="AH13" i="4"/>
  <c r="AH13" i="5" s="1"/>
  <c r="AG13" i="4"/>
  <c r="AG13" i="5" s="1"/>
  <c r="AF13" i="4"/>
  <c r="AF13" i="5" s="1"/>
  <c r="AE13" i="4"/>
  <c r="AE13" i="5" s="1"/>
  <c r="AD13" i="4"/>
  <c r="AD13" i="5" s="1"/>
  <c r="AC13" i="4"/>
  <c r="AC13" i="5" s="1"/>
  <c r="AB13" i="4"/>
  <c r="AB13" i="5" s="1"/>
  <c r="AA13" i="4"/>
  <c r="AA13" i="5" s="1"/>
  <c r="Z13" i="4"/>
  <c r="Z13" i="5" s="1"/>
  <c r="Y13" i="4"/>
  <c r="Y13" i="5" s="1"/>
  <c r="X13" i="4"/>
  <c r="X13" i="5" s="1"/>
  <c r="W13" i="4"/>
  <c r="W13" i="5" s="1"/>
  <c r="V13" i="4"/>
  <c r="V13" i="5" s="1"/>
  <c r="U13" i="4"/>
  <c r="U13" i="5" s="1"/>
  <c r="T13" i="4"/>
  <c r="T13" i="5" s="1"/>
  <c r="S13" i="4"/>
  <c r="S13" i="5" s="1"/>
  <c r="R13" i="4"/>
  <c r="R13" i="5" s="1"/>
  <c r="Q13" i="4"/>
  <c r="Q13" i="5" s="1"/>
  <c r="P13" i="4"/>
  <c r="P13" i="5" s="1"/>
  <c r="O13" i="4"/>
  <c r="O13" i="5" s="1"/>
  <c r="N13" i="4"/>
  <c r="N13" i="5" s="1"/>
  <c r="M13" i="4"/>
  <c r="M13" i="5" s="1"/>
  <c r="L13" i="4"/>
  <c r="L13" i="5" s="1"/>
  <c r="K13" i="4"/>
  <c r="K13" i="5" s="1"/>
  <c r="J13" i="4"/>
  <c r="J13" i="5" s="1"/>
  <c r="I13" i="4"/>
  <c r="I13" i="5" s="1"/>
  <c r="H13" i="4"/>
  <c r="H13" i="5" s="1"/>
  <c r="G13" i="4"/>
  <c r="G13" i="5" s="1"/>
  <c r="F13" i="4"/>
  <c r="F13" i="5" s="1"/>
  <c r="E13" i="4"/>
  <c r="E13" i="5" s="1"/>
  <c r="D13" i="4"/>
  <c r="D13" i="5" s="1"/>
  <c r="C13" i="4"/>
  <c r="C13" i="5" s="1"/>
  <c r="AR12" i="4"/>
  <c r="AR12" i="5" s="1"/>
  <c r="AQ12" i="4"/>
  <c r="AQ12" i="5" s="1"/>
  <c r="AP12" i="4"/>
  <c r="AP12" i="5" s="1"/>
  <c r="AO12" i="4"/>
  <c r="AO12" i="5" s="1"/>
  <c r="AN12" i="4"/>
  <c r="AN12" i="5" s="1"/>
  <c r="AM12" i="4"/>
  <c r="AM12" i="5" s="1"/>
  <c r="AL12" i="4"/>
  <c r="AL12" i="5" s="1"/>
  <c r="AK12" i="4"/>
  <c r="AK12" i="5" s="1"/>
  <c r="AJ12" i="4"/>
  <c r="AJ12" i="5" s="1"/>
  <c r="AI12" i="4"/>
  <c r="AI12" i="5" s="1"/>
  <c r="AH12" i="4"/>
  <c r="AH12" i="5" s="1"/>
  <c r="AG12" i="4"/>
  <c r="AG12" i="5" s="1"/>
  <c r="AF12" i="4"/>
  <c r="AF12" i="5" s="1"/>
  <c r="AE12" i="4"/>
  <c r="AE12" i="5" s="1"/>
  <c r="AD12" i="4"/>
  <c r="AD12" i="5" s="1"/>
  <c r="AC12" i="4"/>
  <c r="AC12" i="5" s="1"/>
  <c r="AB12" i="4"/>
  <c r="AB12" i="5" s="1"/>
  <c r="AA12" i="4"/>
  <c r="AA12" i="5" s="1"/>
  <c r="Z12" i="4"/>
  <c r="Z12" i="5" s="1"/>
  <c r="Y12" i="4"/>
  <c r="Y12" i="5" s="1"/>
  <c r="X12" i="4"/>
  <c r="X12" i="5" s="1"/>
  <c r="W12" i="4"/>
  <c r="W12" i="5" s="1"/>
  <c r="V12" i="4"/>
  <c r="V12" i="5" s="1"/>
  <c r="U12" i="4"/>
  <c r="U12" i="5" s="1"/>
  <c r="T12" i="4"/>
  <c r="T12" i="5" s="1"/>
  <c r="S12" i="4"/>
  <c r="S12" i="5" s="1"/>
  <c r="R12" i="4"/>
  <c r="R12" i="5" s="1"/>
  <c r="Q12" i="4"/>
  <c r="Q12" i="5" s="1"/>
  <c r="P12" i="4"/>
  <c r="P12" i="5" s="1"/>
  <c r="O12" i="4"/>
  <c r="O12" i="5" s="1"/>
  <c r="N12" i="4"/>
  <c r="N12" i="5" s="1"/>
  <c r="M12" i="4"/>
  <c r="M12" i="5" s="1"/>
  <c r="L12" i="4"/>
  <c r="L12" i="5" s="1"/>
  <c r="K12" i="4"/>
  <c r="K12" i="5" s="1"/>
  <c r="J12" i="4"/>
  <c r="J12" i="5" s="1"/>
  <c r="I12" i="4"/>
  <c r="I12" i="5" s="1"/>
  <c r="H12" i="4"/>
  <c r="H12" i="5" s="1"/>
  <c r="G12" i="4"/>
  <c r="G12" i="5" s="1"/>
  <c r="F12" i="4"/>
  <c r="F12" i="5" s="1"/>
  <c r="E12" i="4"/>
  <c r="E12" i="5" s="1"/>
  <c r="D12" i="4"/>
  <c r="D12" i="5" s="1"/>
  <c r="C12" i="4"/>
  <c r="C12" i="5" s="1"/>
  <c r="AR8" i="4"/>
  <c r="AS17" i="4" s="1"/>
  <c r="AS17" i="5" s="1"/>
  <c r="AQ8" i="4"/>
  <c r="AQ17" i="4" s="1"/>
  <c r="AQ17" i="5" s="1"/>
  <c r="AO8" i="4"/>
  <c r="AO8" i="5" s="1"/>
  <c r="AN8" i="4"/>
  <c r="AN8" i="5" s="1"/>
  <c r="AM8" i="4"/>
  <c r="AL8" i="4"/>
  <c r="AK8" i="4"/>
  <c r="AK8" i="5" s="1"/>
  <c r="AJ8" i="4"/>
  <c r="AJ8" i="5" s="1"/>
  <c r="AI8" i="4"/>
  <c r="AI17" i="4" s="1"/>
  <c r="AI17" i="5" s="1"/>
  <c r="AH8" i="4"/>
  <c r="AG8" i="4"/>
  <c r="AG8" i="5" s="1"/>
  <c r="AF8" i="4"/>
  <c r="AF8" i="5" s="1"/>
  <c r="AE8" i="4"/>
  <c r="AE17" i="4" s="1"/>
  <c r="AE17" i="5" s="1"/>
  <c r="AD8" i="4"/>
  <c r="AC8" i="4"/>
  <c r="AC8" i="5" s="1"/>
  <c r="AB8" i="4"/>
  <c r="AB8" i="5" s="1"/>
  <c r="AA8" i="4"/>
  <c r="AA17" i="4" s="1"/>
  <c r="AA17" i="5" s="1"/>
  <c r="Z8" i="4"/>
  <c r="Y8" i="4"/>
  <c r="Y8" i="5" s="1"/>
  <c r="X8" i="4"/>
  <c r="X8" i="5" s="1"/>
  <c r="W8" i="4"/>
  <c r="W17" i="4" s="1"/>
  <c r="W17" i="5" s="1"/>
  <c r="V8" i="4"/>
  <c r="U8" i="4"/>
  <c r="U8" i="5" s="1"/>
  <c r="T8" i="4"/>
  <c r="T8" i="5" s="1"/>
  <c r="S8" i="4"/>
  <c r="S17" i="4" s="1"/>
  <c r="S17" i="5" s="1"/>
  <c r="R8" i="4"/>
  <c r="Q8" i="4"/>
  <c r="Q8" i="5" s="1"/>
  <c r="P8" i="4"/>
  <c r="P8" i="5" s="1"/>
  <c r="O8" i="4"/>
  <c r="O17" i="4" s="1"/>
  <c r="O17" i="5" s="1"/>
  <c r="N8" i="4"/>
  <c r="M8" i="4"/>
  <c r="M8" i="5" s="1"/>
  <c r="L8" i="4"/>
  <c r="L8" i="5" s="1"/>
  <c r="K8" i="4"/>
  <c r="K17" i="4" s="1"/>
  <c r="K17" i="5" s="1"/>
  <c r="J8" i="4"/>
  <c r="I8" i="4"/>
  <c r="I8" i="5" s="1"/>
  <c r="H8" i="4"/>
  <c r="G8" i="4"/>
  <c r="G17" i="4" s="1"/>
  <c r="G17" i="5" s="1"/>
  <c r="F8" i="4"/>
  <c r="F8" i="5" s="1"/>
  <c r="E8" i="4"/>
  <c r="E8" i="5" s="1"/>
  <c r="D8" i="4"/>
  <c r="C8" i="4"/>
  <c r="C17" i="4" s="1"/>
  <c r="C17" i="5" s="1"/>
  <c r="X17" i="4" l="1"/>
  <c r="X17" i="5" s="1"/>
  <c r="E17" i="4"/>
  <c r="E17" i="5" s="1"/>
  <c r="I17" i="4"/>
  <c r="I17" i="5" s="1"/>
  <c r="D17" i="4"/>
  <c r="D17" i="5" s="1"/>
  <c r="G8" i="5"/>
  <c r="W8" i="5"/>
  <c r="H8" i="5"/>
  <c r="J17" i="4"/>
  <c r="J17" i="5" s="1"/>
  <c r="J8" i="5"/>
  <c r="N17" i="4"/>
  <c r="N17" i="5" s="1"/>
  <c r="N8" i="5"/>
  <c r="R17" i="4"/>
  <c r="R17" i="5" s="1"/>
  <c r="R8" i="5"/>
  <c r="V17" i="4"/>
  <c r="V17" i="5" s="1"/>
  <c r="V8" i="5"/>
  <c r="Z17" i="4"/>
  <c r="Z17" i="5" s="1"/>
  <c r="Z8" i="5"/>
  <c r="AD17" i="4"/>
  <c r="AD17" i="5" s="1"/>
  <c r="AD8" i="5"/>
  <c r="AH17" i="4"/>
  <c r="AH17" i="5" s="1"/>
  <c r="AH8" i="5"/>
  <c r="AL17" i="4"/>
  <c r="AL17" i="5" s="1"/>
  <c r="AL8" i="5"/>
  <c r="AP17" i="4"/>
  <c r="AP17" i="5" s="1"/>
  <c r="AP8" i="5"/>
  <c r="AM17" i="4"/>
  <c r="AM17" i="5" s="1"/>
  <c r="AM8" i="5"/>
  <c r="H17" i="4"/>
  <c r="H17" i="5" s="1"/>
  <c r="AF17" i="4"/>
  <c r="AF17" i="5" s="1"/>
  <c r="S8" i="5"/>
  <c r="AI8" i="5"/>
  <c r="M17" i="4"/>
  <c r="M17" i="5" s="1"/>
  <c r="L17" i="4"/>
  <c r="L17" i="5" s="1"/>
  <c r="P17" i="4"/>
  <c r="P17" i="5" s="1"/>
  <c r="AJ17" i="4"/>
  <c r="AJ17" i="5" s="1"/>
  <c r="D8" i="5"/>
  <c r="O8" i="5"/>
  <c r="AE8" i="5"/>
  <c r="AQ8" i="5"/>
  <c r="T17" i="4"/>
  <c r="T17" i="5" s="1"/>
  <c r="AN17" i="4"/>
  <c r="AN17" i="5" s="1"/>
  <c r="F17" i="4"/>
  <c r="F17" i="5" s="1"/>
  <c r="C8" i="5"/>
  <c r="K8" i="5"/>
  <c r="AA8" i="5"/>
  <c r="Q17" i="4"/>
  <c r="Q17" i="5" s="1"/>
  <c r="U17" i="4"/>
  <c r="U17" i="5" s="1"/>
  <c r="Y17" i="4"/>
  <c r="Y17" i="5" s="1"/>
  <c r="AC17" i="4"/>
  <c r="AC17" i="5" s="1"/>
  <c r="AG17" i="4"/>
  <c r="AG17" i="5" s="1"/>
  <c r="AK17" i="4"/>
  <c r="AK17" i="5" s="1"/>
  <c r="AO17" i="4"/>
  <c r="AO17" i="5" s="1"/>
  <c r="AB17" i="4"/>
  <c r="AB17" i="5" s="1"/>
  <c r="AR17" i="4"/>
  <c r="AR17" i="5" s="1"/>
  <c r="AR8" i="5"/>
  <c r="AT2" i="3"/>
  <c r="AS2" i="3"/>
  <c r="AR2" i="3"/>
  <c r="AQ2" i="3"/>
  <c r="AP2" i="3"/>
  <c r="AO2" i="3"/>
  <c r="AN2" i="3"/>
  <c r="AM2" i="3"/>
  <c r="AL2" i="3"/>
  <c r="AK2" i="3"/>
  <c r="AJ2" i="3"/>
  <c r="AI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C8" i="2" l="1"/>
  <c r="AR23" i="3" l="1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AR3" i="3"/>
  <c r="AQ3" i="3"/>
  <c r="AP3" i="3"/>
  <c r="AO3" i="3"/>
  <c r="AN3" i="3"/>
  <c r="AM3" i="3"/>
  <c r="AL3" i="3"/>
  <c r="AK3" i="3"/>
  <c r="AJ3" i="3"/>
  <c r="AI3" i="3"/>
  <c r="AH3" i="3"/>
  <c r="AG3" i="3"/>
  <c r="AF3" i="3"/>
  <c r="AE3" i="3"/>
  <c r="G3" i="3"/>
  <c r="C23" i="3"/>
  <c r="C22" i="3"/>
  <c r="C21" i="3"/>
  <c r="C8" i="3"/>
  <c r="C7" i="3"/>
  <c r="C6" i="3"/>
  <c r="C5" i="3"/>
  <c r="C4" i="3"/>
  <c r="I3" i="2" l="1"/>
  <c r="I3" i="3" s="1"/>
  <c r="H3" i="2"/>
  <c r="H3" i="3" s="1"/>
  <c r="C3" i="2"/>
  <c r="C3" i="3" s="1"/>
  <c r="D3" i="2"/>
  <c r="D3" i="3" s="1"/>
  <c r="E3" i="2"/>
  <c r="E3" i="3" s="1"/>
  <c r="AR8" i="2"/>
  <c r="AQ8" i="2"/>
  <c r="AQ8" i="3" s="1"/>
  <c r="F3" i="2"/>
  <c r="F3" i="3" s="1"/>
  <c r="K3" i="2"/>
  <c r="K3" i="3" s="1"/>
  <c r="AR8" i="3" l="1"/>
  <c r="AS17" i="2"/>
  <c r="AS17" i="3" s="1"/>
  <c r="L3" i="2"/>
  <c r="M3" i="2"/>
  <c r="M3" i="3" s="1"/>
  <c r="J25" i="2"/>
  <c r="J25" i="3" s="1"/>
  <c r="J24" i="2"/>
  <c r="J24" i="3" s="1"/>
  <c r="J3" i="2"/>
  <c r="J3" i="3" s="1"/>
  <c r="N3" i="2"/>
  <c r="O3" i="2"/>
  <c r="S3" i="2"/>
  <c r="P3" i="2"/>
  <c r="P3" i="3" s="1"/>
  <c r="T3" i="2"/>
  <c r="T3" i="3" s="1"/>
  <c r="Q3" i="2"/>
  <c r="U3" i="2"/>
  <c r="U3" i="3" s="1"/>
  <c r="R3" i="2"/>
  <c r="R3" i="3" s="1"/>
  <c r="V3" i="2"/>
  <c r="V3" i="3" s="1"/>
  <c r="W3" i="2"/>
  <c r="AA3" i="2"/>
  <c r="X3" i="2"/>
  <c r="X3" i="3" s="1"/>
  <c r="AB3" i="2"/>
  <c r="AB3" i="3" s="1"/>
  <c r="C17" i="2"/>
  <c r="C17" i="3" s="1"/>
  <c r="X8" i="2"/>
  <c r="W8" i="2"/>
  <c r="V8" i="2"/>
  <c r="V8" i="3" s="1"/>
  <c r="U8" i="2"/>
  <c r="T8" i="2"/>
  <c r="T8" i="3" s="1"/>
  <c r="S8" i="2"/>
  <c r="R8" i="2"/>
  <c r="R8" i="3" s="1"/>
  <c r="Q8" i="2"/>
  <c r="P8" i="2"/>
  <c r="P8" i="3" s="1"/>
  <c r="O8" i="2"/>
  <c r="N8" i="2"/>
  <c r="N8" i="3" s="1"/>
  <c r="M8" i="2"/>
  <c r="L8" i="2"/>
  <c r="K8" i="2"/>
  <c r="K8" i="3" s="1"/>
  <c r="J8" i="2"/>
  <c r="J8" i="3" s="1"/>
  <c r="I8" i="2"/>
  <c r="H8" i="2"/>
  <c r="H8" i="3" s="1"/>
  <c r="G8" i="2"/>
  <c r="G8" i="3" s="1"/>
  <c r="F8" i="2"/>
  <c r="F8" i="3" s="1"/>
  <c r="E8" i="2"/>
  <c r="D8" i="2"/>
  <c r="D8" i="3" s="1"/>
  <c r="AP8" i="2"/>
  <c r="AP8" i="3" s="1"/>
  <c r="AO8" i="2"/>
  <c r="AO8" i="3" s="1"/>
  <c r="AN8" i="2"/>
  <c r="AN8" i="3" s="1"/>
  <c r="AM8" i="2"/>
  <c r="AL8" i="2"/>
  <c r="AL8" i="3" s="1"/>
  <c r="AK8" i="2"/>
  <c r="AJ8" i="2"/>
  <c r="AJ8" i="3" s="1"/>
  <c r="AI8" i="2"/>
  <c r="AI8" i="3" s="1"/>
  <c r="AH8" i="2"/>
  <c r="AH8" i="3" s="1"/>
  <c r="AG8" i="2"/>
  <c r="AG8" i="3" s="1"/>
  <c r="AF8" i="2"/>
  <c r="AF8" i="3" s="1"/>
  <c r="AE8" i="2"/>
  <c r="AD8" i="2"/>
  <c r="AD8" i="3" s="1"/>
  <c r="AC8" i="2"/>
  <c r="AC8" i="3" s="1"/>
  <c r="AB8" i="2"/>
  <c r="AA8" i="2"/>
  <c r="AB17" i="2" s="1"/>
  <c r="AB17" i="3" s="1"/>
  <c r="Z8" i="2"/>
  <c r="Z8" i="3" s="1"/>
  <c r="Y8" i="2"/>
  <c r="Y8" i="3" s="1"/>
  <c r="Y3" i="2"/>
  <c r="Y3" i="3" s="1"/>
  <c r="AC3" i="2"/>
  <c r="AC3" i="3" s="1"/>
  <c r="Z3" i="2"/>
  <c r="Z3" i="3" s="1"/>
  <c r="AD3" i="2"/>
  <c r="AD3" i="3" s="1"/>
  <c r="AG25" i="2"/>
  <c r="AG25" i="3" s="1"/>
  <c r="AI17" i="2"/>
  <c r="AI17" i="3" s="1"/>
  <c r="K17" i="2"/>
  <c r="K17" i="3" s="1"/>
  <c r="AP24" i="2"/>
  <c r="AP24" i="3" s="1"/>
  <c r="AO24" i="2"/>
  <c r="AO24" i="3" s="1"/>
  <c r="AN24" i="2"/>
  <c r="AN24" i="3" s="1"/>
  <c r="AM24" i="2"/>
  <c r="AM24" i="3" s="1"/>
  <c r="AL24" i="2"/>
  <c r="AL24" i="3" s="1"/>
  <c r="AK24" i="2"/>
  <c r="AK24" i="3" s="1"/>
  <c r="AJ24" i="2"/>
  <c r="AJ24" i="3" s="1"/>
  <c r="AI24" i="2"/>
  <c r="AI24" i="3" s="1"/>
  <c r="AH24" i="2"/>
  <c r="AH24" i="3" s="1"/>
  <c r="AG24" i="2"/>
  <c r="AG24" i="3" s="1"/>
  <c r="AF24" i="2"/>
  <c r="AF24" i="3" s="1"/>
  <c r="AE24" i="2"/>
  <c r="AE24" i="3" s="1"/>
  <c r="AD24" i="2"/>
  <c r="AD24" i="3" s="1"/>
  <c r="AC24" i="2"/>
  <c r="AC24" i="3" s="1"/>
  <c r="AB24" i="2"/>
  <c r="AB24" i="3" s="1"/>
  <c r="AA24" i="2"/>
  <c r="AA24" i="3" s="1"/>
  <c r="Z24" i="2"/>
  <c r="Z24" i="3" s="1"/>
  <c r="Y24" i="2"/>
  <c r="Y24" i="3" s="1"/>
  <c r="X24" i="2"/>
  <c r="X24" i="3" s="1"/>
  <c r="W24" i="2"/>
  <c r="W24" i="3" s="1"/>
  <c r="V24" i="2"/>
  <c r="V24" i="3" s="1"/>
  <c r="U24" i="2"/>
  <c r="U24" i="3" s="1"/>
  <c r="T24" i="2"/>
  <c r="T24" i="3" s="1"/>
  <c r="S24" i="2"/>
  <c r="S24" i="3" s="1"/>
  <c r="R24" i="2"/>
  <c r="R24" i="3" s="1"/>
  <c r="Q24" i="2"/>
  <c r="Q24" i="3" s="1"/>
  <c r="P24" i="2"/>
  <c r="P24" i="3" s="1"/>
  <c r="O24" i="2"/>
  <c r="O24" i="3" s="1"/>
  <c r="N24" i="2"/>
  <c r="N24" i="3" s="1"/>
  <c r="M24" i="2"/>
  <c r="M24" i="3" s="1"/>
  <c r="L24" i="2"/>
  <c r="L24" i="3" s="1"/>
  <c r="K24" i="2"/>
  <c r="K24" i="3" s="1"/>
  <c r="I24" i="2"/>
  <c r="I24" i="3" s="1"/>
  <c r="H24" i="2"/>
  <c r="H24" i="3" s="1"/>
  <c r="G24" i="2"/>
  <c r="G24" i="3" s="1"/>
  <c r="F24" i="2"/>
  <c r="F24" i="3" s="1"/>
  <c r="E24" i="2"/>
  <c r="E24" i="3" s="1"/>
  <c r="D24" i="2"/>
  <c r="D24" i="3" s="1"/>
  <c r="C24" i="2"/>
  <c r="C24" i="3" s="1"/>
  <c r="AR24" i="2"/>
  <c r="AR24" i="3" s="1"/>
  <c r="AQ24" i="2"/>
  <c r="AQ24" i="3" s="1"/>
  <c r="AR25" i="2"/>
  <c r="AR25" i="3" s="1"/>
  <c r="AQ25" i="2"/>
  <c r="AQ25" i="3" s="1"/>
  <c r="AP25" i="2"/>
  <c r="AP25" i="3" s="1"/>
  <c r="AO25" i="2"/>
  <c r="AO25" i="3" s="1"/>
  <c r="AN25" i="2"/>
  <c r="AN25" i="3" s="1"/>
  <c r="AM25" i="2"/>
  <c r="AM25" i="3" s="1"/>
  <c r="AL25" i="2"/>
  <c r="AL25" i="3" s="1"/>
  <c r="AK25" i="2"/>
  <c r="AK25" i="3" s="1"/>
  <c r="AJ25" i="2"/>
  <c r="AJ25" i="3" s="1"/>
  <c r="AI25" i="2"/>
  <c r="AI25" i="3" s="1"/>
  <c r="AH25" i="2"/>
  <c r="AH25" i="3" s="1"/>
  <c r="AF25" i="2"/>
  <c r="AF25" i="3" s="1"/>
  <c r="AE25" i="2"/>
  <c r="AE25" i="3" s="1"/>
  <c r="AD25" i="2"/>
  <c r="AD25" i="3" s="1"/>
  <c r="AC25" i="2"/>
  <c r="AC25" i="3" s="1"/>
  <c r="AB25" i="2"/>
  <c r="AB25" i="3" s="1"/>
  <c r="AA25" i="2"/>
  <c r="AA25" i="3" s="1"/>
  <c r="Z25" i="2"/>
  <c r="Z25" i="3" s="1"/>
  <c r="Y25" i="2"/>
  <c r="Y25" i="3" s="1"/>
  <c r="X25" i="2"/>
  <c r="X25" i="3" s="1"/>
  <c r="W25" i="2"/>
  <c r="W25" i="3" s="1"/>
  <c r="V25" i="2"/>
  <c r="V25" i="3" s="1"/>
  <c r="U25" i="2"/>
  <c r="U25" i="3" s="1"/>
  <c r="T25" i="2"/>
  <c r="T25" i="3" s="1"/>
  <c r="S25" i="2"/>
  <c r="S25" i="3" s="1"/>
  <c r="R25" i="2"/>
  <c r="R25" i="3" s="1"/>
  <c r="Q25" i="2"/>
  <c r="Q25" i="3" s="1"/>
  <c r="P25" i="2"/>
  <c r="P25" i="3" s="1"/>
  <c r="O25" i="2"/>
  <c r="O25" i="3" s="1"/>
  <c r="N25" i="2"/>
  <c r="N25" i="3" s="1"/>
  <c r="M25" i="2"/>
  <c r="M25" i="3" s="1"/>
  <c r="L25" i="2"/>
  <c r="L25" i="3" s="1"/>
  <c r="K25" i="2"/>
  <c r="K25" i="3" s="1"/>
  <c r="I25" i="2"/>
  <c r="I25" i="3" s="1"/>
  <c r="H25" i="2"/>
  <c r="H25" i="3" s="1"/>
  <c r="G25" i="2"/>
  <c r="G25" i="3" s="1"/>
  <c r="F25" i="2"/>
  <c r="F25" i="3" s="1"/>
  <c r="E25" i="2"/>
  <c r="E25" i="3" s="1"/>
  <c r="D25" i="2"/>
  <c r="D25" i="3" s="1"/>
  <c r="C25" i="2"/>
  <c r="C25" i="3" s="1"/>
  <c r="AR16" i="2"/>
  <c r="AR16" i="3" s="1"/>
  <c r="AQ16" i="2"/>
  <c r="AQ16" i="3" s="1"/>
  <c r="AR15" i="2"/>
  <c r="AR15" i="3" s="1"/>
  <c r="AQ15" i="2"/>
  <c r="AQ15" i="3" s="1"/>
  <c r="AR14" i="2"/>
  <c r="AR14" i="3" s="1"/>
  <c r="AQ14" i="2"/>
  <c r="AQ14" i="3" s="1"/>
  <c r="AR13" i="2"/>
  <c r="AR13" i="3" s="1"/>
  <c r="AQ13" i="2"/>
  <c r="AQ13" i="3" s="1"/>
  <c r="AR12" i="2"/>
  <c r="AR12" i="3" s="1"/>
  <c r="AQ12" i="2"/>
  <c r="AQ12" i="3" s="1"/>
  <c r="AP16" i="2"/>
  <c r="AP16" i="3" s="1"/>
  <c r="AO16" i="2"/>
  <c r="AO16" i="3" s="1"/>
  <c r="AN16" i="2"/>
  <c r="AN16" i="3" s="1"/>
  <c r="AM16" i="2"/>
  <c r="AM16" i="3" s="1"/>
  <c r="AP15" i="2"/>
  <c r="AP15" i="3" s="1"/>
  <c r="AO15" i="2"/>
  <c r="AO15" i="3" s="1"/>
  <c r="AN15" i="2"/>
  <c r="AN15" i="3" s="1"/>
  <c r="AM15" i="2"/>
  <c r="AM15" i="3" s="1"/>
  <c r="AP14" i="2"/>
  <c r="AP14" i="3" s="1"/>
  <c r="AO14" i="2"/>
  <c r="AO14" i="3" s="1"/>
  <c r="AN14" i="2"/>
  <c r="AN14" i="3" s="1"/>
  <c r="AM14" i="2"/>
  <c r="AM14" i="3" s="1"/>
  <c r="AP13" i="2"/>
  <c r="AP13" i="3" s="1"/>
  <c r="AO13" i="2"/>
  <c r="AO13" i="3" s="1"/>
  <c r="AN13" i="2"/>
  <c r="AN13" i="3" s="1"/>
  <c r="AM13" i="2"/>
  <c r="AM13" i="3" s="1"/>
  <c r="AP12" i="2"/>
  <c r="AP12" i="3" s="1"/>
  <c r="AO12" i="2"/>
  <c r="AO12" i="3" s="1"/>
  <c r="AN12" i="2"/>
  <c r="AN12" i="3" s="1"/>
  <c r="AM12" i="2"/>
  <c r="AM12" i="3" s="1"/>
  <c r="AL16" i="2"/>
  <c r="AL16" i="3" s="1"/>
  <c r="AK16" i="2"/>
  <c r="AK16" i="3" s="1"/>
  <c r="AJ16" i="2"/>
  <c r="AJ16" i="3" s="1"/>
  <c r="AI16" i="2"/>
  <c r="AI16" i="3" s="1"/>
  <c r="AL15" i="2"/>
  <c r="AL15" i="3" s="1"/>
  <c r="AK15" i="2"/>
  <c r="AK15" i="3" s="1"/>
  <c r="AJ15" i="2"/>
  <c r="AJ15" i="3" s="1"/>
  <c r="AI15" i="2"/>
  <c r="AI15" i="3" s="1"/>
  <c r="AL14" i="2"/>
  <c r="AL14" i="3" s="1"/>
  <c r="AK14" i="2"/>
  <c r="AK14" i="3" s="1"/>
  <c r="AJ14" i="2"/>
  <c r="AJ14" i="3" s="1"/>
  <c r="AI14" i="2"/>
  <c r="AI14" i="3" s="1"/>
  <c r="AL13" i="2"/>
  <c r="AL13" i="3" s="1"/>
  <c r="AK13" i="2"/>
  <c r="AK13" i="3" s="1"/>
  <c r="AJ13" i="2"/>
  <c r="AJ13" i="3" s="1"/>
  <c r="AI13" i="2"/>
  <c r="AI13" i="3" s="1"/>
  <c r="AL12" i="2"/>
  <c r="AL12" i="3" s="1"/>
  <c r="AK12" i="2"/>
  <c r="AK12" i="3" s="1"/>
  <c r="AJ12" i="2"/>
  <c r="AJ12" i="3" s="1"/>
  <c r="AI12" i="2"/>
  <c r="AI12" i="3" s="1"/>
  <c r="AH16" i="2"/>
  <c r="AH16" i="3" s="1"/>
  <c r="AG16" i="2"/>
  <c r="AG16" i="3" s="1"/>
  <c r="AF16" i="2"/>
  <c r="AF16" i="3" s="1"/>
  <c r="AE16" i="2"/>
  <c r="AE16" i="3" s="1"/>
  <c r="AH15" i="2"/>
  <c r="AH15" i="3" s="1"/>
  <c r="AG15" i="2"/>
  <c r="AG15" i="3" s="1"/>
  <c r="AF15" i="2"/>
  <c r="AF15" i="3" s="1"/>
  <c r="AE15" i="2"/>
  <c r="AE15" i="3" s="1"/>
  <c r="AH14" i="2"/>
  <c r="AH14" i="3" s="1"/>
  <c r="AG14" i="2"/>
  <c r="AG14" i="3" s="1"/>
  <c r="AF14" i="2"/>
  <c r="AF14" i="3" s="1"/>
  <c r="AE14" i="2"/>
  <c r="AE14" i="3" s="1"/>
  <c r="AH13" i="2"/>
  <c r="AH13" i="3" s="1"/>
  <c r="AG13" i="2"/>
  <c r="AG13" i="3" s="1"/>
  <c r="AF13" i="2"/>
  <c r="AF13" i="3" s="1"/>
  <c r="AE13" i="2"/>
  <c r="AE13" i="3" s="1"/>
  <c r="AH12" i="2"/>
  <c r="AH12" i="3" s="1"/>
  <c r="AG12" i="2"/>
  <c r="AG12" i="3" s="1"/>
  <c r="AF12" i="2"/>
  <c r="AF12" i="3" s="1"/>
  <c r="AE12" i="2"/>
  <c r="AE12" i="3" s="1"/>
  <c r="AD16" i="2"/>
  <c r="AD16" i="3" s="1"/>
  <c r="AC16" i="2"/>
  <c r="AC16" i="3" s="1"/>
  <c r="AB16" i="2"/>
  <c r="AB16" i="3" s="1"/>
  <c r="AA16" i="2"/>
  <c r="AA16" i="3" s="1"/>
  <c r="AD15" i="2"/>
  <c r="AD15" i="3" s="1"/>
  <c r="AC15" i="2"/>
  <c r="AC15" i="3" s="1"/>
  <c r="AB15" i="2"/>
  <c r="AB15" i="3" s="1"/>
  <c r="AA15" i="2"/>
  <c r="AA15" i="3" s="1"/>
  <c r="AD14" i="2"/>
  <c r="AD14" i="3" s="1"/>
  <c r="AC14" i="2"/>
  <c r="AC14" i="3" s="1"/>
  <c r="AB14" i="2"/>
  <c r="AB14" i="3" s="1"/>
  <c r="AA14" i="2"/>
  <c r="AA14" i="3" s="1"/>
  <c r="AD13" i="2"/>
  <c r="AD13" i="3" s="1"/>
  <c r="AC13" i="2"/>
  <c r="AC13" i="3" s="1"/>
  <c r="AB13" i="2"/>
  <c r="AB13" i="3" s="1"/>
  <c r="AA13" i="2"/>
  <c r="AA13" i="3" s="1"/>
  <c r="Z16" i="2"/>
  <c r="Z16" i="3" s="1"/>
  <c r="Y16" i="2"/>
  <c r="Y16" i="3" s="1"/>
  <c r="X16" i="2"/>
  <c r="X16" i="3" s="1"/>
  <c r="W16" i="2"/>
  <c r="W16" i="3" s="1"/>
  <c r="Z15" i="2"/>
  <c r="Z15" i="3" s="1"/>
  <c r="Y15" i="2"/>
  <c r="Y15" i="3" s="1"/>
  <c r="X15" i="2"/>
  <c r="X15" i="3" s="1"/>
  <c r="W15" i="2"/>
  <c r="W15" i="3" s="1"/>
  <c r="Z14" i="2"/>
  <c r="Z14" i="3" s="1"/>
  <c r="Y14" i="2"/>
  <c r="Y14" i="3" s="1"/>
  <c r="X14" i="2"/>
  <c r="X14" i="3" s="1"/>
  <c r="W14" i="2"/>
  <c r="W14" i="3" s="1"/>
  <c r="Z13" i="2"/>
  <c r="Z13" i="3" s="1"/>
  <c r="Y13" i="2"/>
  <c r="Y13" i="3" s="1"/>
  <c r="X13" i="2"/>
  <c r="X13" i="3" s="1"/>
  <c r="W13" i="2"/>
  <c r="W13" i="3" s="1"/>
  <c r="V16" i="2"/>
  <c r="V16" i="3" s="1"/>
  <c r="U16" i="2"/>
  <c r="U16" i="3" s="1"/>
  <c r="T16" i="2"/>
  <c r="T16" i="3" s="1"/>
  <c r="S16" i="2"/>
  <c r="S16" i="3" s="1"/>
  <c r="V15" i="2"/>
  <c r="V15" i="3" s="1"/>
  <c r="U15" i="2"/>
  <c r="U15" i="3" s="1"/>
  <c r="T15" i="2"/>
  <c r="T15" i="3" s="1"/>
  <c r="S15" i="2"/>
  <c r="S15" i="3" s="1"/>
  <c r="V14" i="2"/>
  <c r="V14" i="3" s="1"/>
  <c r="U14" i="2"/>
  <c r="U14" i="3" s="1"/>
  <c r="T14" i="2"/>
  <c r="T14" i="3" s="1"/>
  <c r="S14" i="2"/>
  <c r="S14" i="3" s="1"/>
  <c r="V13" i="2"/>
  <c r="V13" i="3" s="1"/>
  <c r="U13" i="2"/>
  <c r="U13" i="3" s="1"/>
  <c r="T13" i="2"/>
  <c r="T13" i="3" s="1"/>
  <c r="S13" i="2"/>
  <c r="S13" i="3" s="1"/>
  <c r="R16" i="2"/>
  <c r="R16" i="3" s="1"/>
  <c r="Q16" i="2"/>
  <c r="Q16" i="3" s="1"/>
  <c r="P16" i="2"/>
  <c r="P16" i="3" s="1"/>
  <c r="O16" i="2"/>
  <c r="O16" i="3" s="1"/>
  <c r="R15" i="2"/>
  <c r="R15" i="3" s="1"/>
  <c r="Q15" i="2"/>
  <c r="Q15" i="3" s="1"/>
  <c r="P15" i="2"/>
  <c r="P15" i="3" s="1"/>
  <c r="O15" i="2"/>
  <c r="O15" i="3" s="1"/>
  <c r="R14" i="2"/>
  <c r="R14" i="3" s="1"/>
  <c r="Q14" i="2"/>
  <c r="Q14" i="3" s="1"/>
  <c r="P14" i="2"/>
  <c r="P14" i="3" s="1"/>
  <c r="O14" i="2"/>
  <c r="O14" i="3" s="1"/>
  <c r="R13" i="2"/>
  <c r="R13" i="3" s="1"/>
  <c r="Q13" i="2"/>
  <c r="Q13" i="3" s="1"/>
  <c r="P13" i="2"/>
  <c r="P13" i="3" s="1"/>
  <c r="O13" i="2"/>
  <c r="O13" i="3" s="1"/>
  <c r="N16" i="2"/>
  <c r="N16" i="3" s="1"/>
  <c r="M16" i="2"/>
  <c r="M16" i="3" s="1"/>
  <c r="L16" i="2"/>
  <c r="L16" i="3" s="1"/>
  <c r="K16" i="2"/>
  <c r="K16" i="3" s="1"/>
  <c r="N15" i="2"/>
  <c r="N15" i="3" s="1"/>
  <c r="M15" i="2"/>
  <c r="M15" i="3" s="1"/>
  <c r="L15" i="2"/>
  <c r="L15" i="3" s="1"/>
  <c r="K15" i="2"/>
  <c r="K15" i="3" s="1"/>
  <c r="N14" i="2"/>
  <c r="N14" i="3" s="1"/>
  <c r="M14" i="2"/>
  <c r="M14" i="3" s="1"/>
  <c r="L14" i="2"/>
  <c r="L14" i="3" s="1"/>
  <c r="K14" i="2"/>
  <c r="K14" i="3" s="1"/>
  <c r="N13" i="2"/>
  <c r="N13" i="3" s="1"/>
  <c r="M13" i="2"/>
  <c r="M13" i="3" s="1"/>
  <c r="L13" i="2"/>
  <c r="L13" i="3" s="1"/>
  <c r="K13" i="2"/>
  <c r="K13" i="3" s="1"/>
  <c r="K12" i="2"/>
  <c r="K12" i="3" s="1"/>
  <c r="G12" i="2"/>
  <c r="G12" i="3" s="1"/>
  <c r="J16" i="2"/>
  <c r="J16" i="3" s="1"/>
  <c r="I16" i="2"/>
  <c r="I16" i="3" s="1"/>
  <c r="H16" i="2"/>
  <c r="H16" i="3" s="1"/>
  <c r="G16" i="2"/>
  <c r="G16" i="3" s="1"/>
  <c r="J15" i="2"/>
  <c r="J15" i="3" s="1"/>
  <c r="I15" i="2"/>
  <c r="I15" i="3" s="1"/>
  <c r="H15" i="2"/>
  <c r="H15" i="3" s="1"/>
  <c r="G15" i="2"/>
  <c r="G15" i="3" s="1"/>
  <c r="J14" i="2"/>
  <c r="J14" i="3" s="1"/>
  <c r="I14" i="2"/>
  <c r="I14" i="3" s="1"/>
  <c r="H14" i="2"/>
  <c r="H14" i="3" s="1"/>
  <c r="G14" i="2"/>
  <c r="G14" i="3" s="1"/>
  <c r="J13" i="2"/>
  <c r="J13" i="3" s="1"/>
  <c r="I13" i="2"/>
  <c r="I13" i="3" s="1"/>
  <c r="H13" i="2"/>
  <c r="H13" i="3" s="1"/>
  <c r="G13" i="2"/>
  <c r="G13" i="3" s="1"/>
  <c r="H12" i="2"/>
  <c r="H12" i="3" s="1"/>
  <c r="F13" i="2"/>
  <c r="F13" i="3" s="1"/>
  <c r="F14" i="2"/>
  <c r="F14" i="3" s="1"/>
  <c r="F15" i="2"/>
  <c r="F15" i="3" s="1"/>
  <c r="F16" i="2"/>
  <c r="F16" i="3" s="1"/>
  <c r="F12" i="2"/>
  <c r="F12" i="3" s="1"/>
  <c r="E13" i="2"/>
  <c r="E13" i="3" s="1"/>
  <c r="E14" i="2"/>
  <c r="E14" i="3" s="1"/>
  <c r="E15" i="2"/>
  <c r="E15" i="3" s="1"/>
  <c r="E16" i="2"/>
  <c r="E16" i="3" s="1"/>
  <c r="E12" i="2"/>
  <c r="E12" i="3" s="1"/>
  <c r="D12" i="2"/>
  <c r="D12" i="3" s="1"/>
  <c r="D13" i="2"/>
  <c r="D13" i="3" s="1"/>
  <c r="D14" i="2"/>
  <c r="D14" i="3" s="1"/>
  <c r="D15" i="2"/>
  <c r="D15" i="3" s="1"/>
  <c r="D16" i="2"/>
  <c r="D16" i="3" s="1"/>
  <c r="C13" i="2"/>
  <c r="C13" i="3" s="1"/>
  <c r="C14" i="2"/>
  <c r="C14" i="3" s="1"/>
  <c r="C15" i="2"/>
  <c r="C15" i="3" s="1"/>
  <c r="C16" i="2"/>
  <c r="C16" i="3" s="1"/>
  <c r="C12" i="2"/>
  <c r="C12" i="3" s="1"/>
  <c r="V12" i="2" l="1"/>
  <c r="V12" i="3" s="1"/>
  <c r="N12" i="2"/>
  <c r="N12" i="3" s="1"/>
  <c r="N3" i="3"/>
  <c r="J12" i="2"/>
  <c r="J12" i="3" s="1"/>
  <c r="AA12" i="2"/>
  <c r="AA12" i="3" s="1"/>
  <c r="AA3" i="3"/>
  <c r="S12" i="2"/>
  <c r="S12" i="3" s="1"/>
  <c r="S3" i="3"/>
  <c r="M12" i="2"/>
  <c r="M12" i="3" s="1"/>
  <c r="L3" i="3"/>
  <c r="U12" i="2"/>
  <c r="U12" i="3" s="1"/>
  <c r="W12" i="2"/>
  <c r="W12" i="3" s="1"/>
  <c r="W3" i="3"/>
  <c r="R12" i="2"/>
  <c r="R12" i="3" s="1"/>
  <c r="Q3" i="3"/>
  <c r="O12" i="2"/>
  <c r="O12" i="3" s="1"/>
  <c r="O3" i="3"/>
  <c r="AK17" i="2"/>
  <c r="AK17" i="3" s="1"/>
  <c r="AK8" i="3"/>
  <c r="L17" i="2"/>
  <c r="L17" i="3" s="1"/>
  <c r="L8" i="3"/>
  <c r="Y17" i="2"/>
  <c r="Y17" i="3" s="1"/>
  <c r="X8" i="3"/>
  <c r="AG17" i="2"/>
  <c r="AG17" i="3" s="1"/>
  <c r="F17" i="2"/>
  <c r="F17" i="3" s="1"/>
  <c r="E8" i="3"/>
  <c r="J17" i="2"/>
  <c r="J17" i="3" s="1"/>
  <c r="I8" i="3"/>
  <c r="N17" i="2"/>
  <c r="N17" i="3" s="1"/>
  <c r="M8" i="3"/>
  <c r="Q17" i="2"/>
  <c r="Q17" i="3" s="1"/>
  <c r="Q8" i="3"/>
  <c r="V17" i="2"/>
  <c r="V17" i="3" s="1"/>
  <c r="U8" i="3"/>
  <c r="AA17" i="2"/>
  <c r="AA17" i="3" s="1"/>
  <c r="AA8" i="3"/>
  <c r="AE17" i="2"/>
  <c r="AE17" i="3" s="1"/>
  <c r="AE8" i="3"/>
  <c r="AM17" i="2"/>
  <c r="AM17" i="3" s="1"/>
  <c r="AM8" i="3"/>
  <c r="AC17" i="2"/>
  <c r="AC17" i="3" s="1"/>
  <c r="AB8" i="3"/>
  <c r="O17" i="2"/>
  <c r="O17" i="3" s="1"/>
  <c r="O8" i="3"/>
  <c r="S17" i="2"/>
  <c r="S17" i="3" s="1"/>
  <c r="S8" i="3"/>
  <c r="W17" i="2"/>
  <c r="W17" i="3" s="1"/>
  <c r="W8" i="3"/>
  <c r="D17" i="2"/>
  <c r="D17" i="3" s="1"/>
  <c r="H17" i="2"/>
  <c r="H17" i="3" s="1"/>
  <c r="L12" i="2"/>
  <c r="L12" i="3" s="1"/>
  <c r="I12" i="2"/>
  <c r="I12" i="3" s="1"/>
  <c r="M17" i="2"/>
  <c r="M17" i="3" s="1"/>
  <c r="P17" i="2"/>
  <c r="P17" i="3" s="1"/>
  <c r="P12" i="2"/>
  <c r="P12" i="3" s="1"/>
  <c r="T17" i="2"/>
  <c r="T17" i="3" s="1"/>
  <c r="T12" i="2"/>
  <c r="T12" i="3" s="1"/>
  <c r="Q12" i="2"/>
  <c r="Q12" i="3" s="1"/>
  <c r="U17" i="2"/>
  <c r="U17" i="3" s="1"/>
  <c r="X17" i="2"/>
  <c r="X17" i="3" s="1"/>
  <c r="X12" i="2"/>
  <c r="X12" i="3" s="1"/>
  <c r="AB12" i="2"/>
  <c r="AB12" i="3" s="1"/>
  <c r="Y12" i="2"/>
  <c r="Y12" i="3" s="1"/>
  <c r="AC12" i="2"/>
  <c r="AC12" i="3" s="1"/>
  <c r="AP17" i="2"/>
  <c r="AP17" i="3" s="1"/>
  <c r="AR17" i="2"/>
  <c r="AR17" i="3" s="1"/>
  <c r="E17" i="2"/>
  <c r="E17" i="3" s="1"/>
  <c r="I17" i="2"/>
  <c r="I17" i="3" s="1"/>
  <c r="R17" i="2"/>
  <c r="R17" i="3" s="1"/>
  <c r="Z17" i="2"/>
  <c r="Z17" i="3" s="1"/>
  <c r="Z12" i="2"/>
  <c r="Z12" i="3" s="1"/>
  <c r="AD17" i="2"/>
  <c r="AD17" i="3" s="1"/>
  <c r="AD12" i="2"/>
  <c r="AD12" i="3" s="1"/>
  <c r="AF17" i="2"/>
  <c r="AF17" i="3" s="1"/>
  <c r="AJ17" i="2"/>
  <c r="AJ17" i="3" s="1"/>
  <c r="AH17" i="2"/>
  <c r="AH17" i="3" s="1"/>
  <c r="AL17" i="2"/>
  <c r="AL17" i="3" s="1"/>
  <c r="AO17" i="2"/>
  <c r="AO17" i="3" s="1"/>
  <c r="G17" i="2"/>
  <c r="G17" i="3" s="1"/>
  <c r="AN17" i="2"/>
  <c r="AN17" i="3" s="1"/>
  <c r="AQ17" i="2"/>
  <c r="AQ17" i="3" s="1"/>
</calcChain>
</file>

<file path=xl/sharedStrings.xml><?xml version="1.0" encoding="utf-8"?>
<sst xmlns="http://schemas.openxmlformats.org/spreadsheetml/2006/main" count="596" uniqueCount="273">
  <si>
    <t>EBITDA (tys. zł.)</t>
  </si>
  <si>
    <t>Przychody netto ze sprzedaży (tys. zł.)</t>
  </si>
  <si>
    <t>Zysk (strata) z działal. oper. (tys. zł.)</t>
  </si>
  <si>
    <t>Zysk (strata) brutto (tys. zł.)</t>
  </si>
  <si>
    <t>Zysk (strata) netto (tys. zł.)</t>
  </si>
  <si>
    <t xml:space="preserve">Amortyzacja (tys. zł.) </t>
  </si>
  <si>
    <t xml:space="preserve">Aktywa (tys. zł.) </t>
  </si>
  <si>
    <t xml:space="preserve">Kapitał własny (tys. zł.) </t>
  </si>
  <si>
    <t xml:space="preserve">Liczba akcji (tys. szt.) </t>
  </si>
  <si>
    <t>3 miesiące zakończone 31.03.2005</t>
  </si>
  <si>
    <t>6 miesięcy zakończonych 30.06.2005</t>
  </si>
  <si>
    <t>9 miesięcy zakończonych 30.09.2005</t>
  </si>
  <si>
    <t>12 miesięcy zakończonych 31.12.2005</t>
  </si>
  <si>
    <t>3 miesiące zakończone 31.03.2006</t>
  </si>
  <si>
    <t>6 miesięcy zakończonych 30.06.2006</t>
  </si>
  <si>
    <t>9 miesięcy zakończonych 30.09.2006</t>
  </si>
  <si>
    <t>12 miesięcy zakończonych 31.12.2006</t>
  </si>
  <si>
    <t>3 miesiące zakończone 31.03.2007</t>
  </si>
  <si>
    <t>6 miesięcy zakończonych 30.06.2007</t>
  </si>
  <si>
    <t>9 miesięcy zakończonych 30.09.2007</t>
  </si>
  <si>
    <t>12 miesięcy zakończonych 31.12.2007</t>
  </si>
  <si>
    <t>3 miesiące zakończone 31.03.2008</t>
  </si>
  <si>
    <t>6 miesięcy zakończonych 30.06.2008</t>
  </si>
  <si>
    <t>9 miesięcy zakończonych 30.09.2008</t>
  </si>
  <si>
    <t>12 miesięcy zakończonych 31.12.2008</t>
  </si>
  <si>
    <t>3 miesiące zakończone 31.03.2009</t>
  </si>
  <si>
    <t>6 miesięcy zakończonych 30.06.2009</t>
  </si>
  <si>
    <t>9 miesięcy zakończonych 30.09.2009</t>
  </si>
  <si>
    <t>12 miesięcy zakończonych 31.12.2009</t>
  </si>
  <si>
    <t>3 miesiące zakończone 31.03.2010</t>
  </si>
  <si>
    <t>6 miesięcy zakończonych 30.06.2010</t>
  </si>
  <si>
    <t>9 miesięcy zakończonych 30.09.2010</t>
  </si>
  <si>
    <t>12 miesięcy zakończonych 31.12.2010</t>
  </si>
  <si>
    <t>3 miesiące zakończone 31.03.2011</t>
  </si>
  <si>
    <t>6 miesięcy zakończonych 30.06.2011</t>
  </si>
  <si>
    <t>9 miesięcy zakończonych 30.09.2011</t>
  </si>
  <si>
    <t>12 miesięcy zakończonych 31.12.2011</t>
  </si>
  <si>
    <t>3 miesiące zakończone 31.03.2012</t>
  </si>
  <si>
    <t>6 miesięcy zakończonych 30.06.2012</t>
  </si>
  <si>
    <t>9 miesięcy zakończonych 30.09.2012</t>
  </si>
  <si>
    <t>12 miesięcy zakończonych 31.12.2012</t>
  </si>
  <si>
    <t>3 miesiące zakończone 31.03.2013</t>
  </si>
  <si>
    <t>6 miesięcy zakończonych 30.06.2013</t>
  </si>
  <si>
    <t>9 miesięcy zakończonych 30.09.2013</t>
  </si>
  <si>
    <t>12 miesięcy zakończonych 31.12.2013</t>
  </si>
  <si>
    <t>3 miesiące zakończone 31.03.2014</t>
  </si>
  <si>
    <t>6 miesięcy zakończonych 30.06.2014</t>
  </si>
  <si>
    <t>9 miesięcy zakończonych 30.09.2014</t>
  </si>
  <si>
    <t>12 miesięcy zakończonych 31.12.2014</t>
  </si>
  <si>
    <t>3 miesiące zakończone 31.03.2015</t>
  </si>
  <si>
    <t>6 miesięcy zakończonych 30.06.2015</t>
  </si>
  <si>
    <t>9 miesięcy zakończonych 30.09.2015</t>
  </si>
  <si>
    <t>12 miesięcy zakończonych 31.12.2015</t>
  </si>
  <si>
    <t xml:space="preserve"> 31.03.2005</t>
  </si>
  <si>
    <t xml:space="preserve"> 31.03.2006</t>
  </si>
  <si>
    <t xml:space="preserve"> 31.03.2007</t>
  </si>
  <si>
    <t xml:space="preserve"> 31.03.2008</t>
  </si>
  <si>
    <t xml:space="preserve"> 31.03.2009</t>
  </si>
  <si>
    <t xml:space="preserve"> 31.03.2010</t>
  </si>
  <si>
    <t xml:space="preserve"> 31.03.2011</t>
  </si>
  <si>
    <t xml:space="preserve"> 31.03.2012</t>
  </si>
  <si>
    <t xml:space="preserve"> 31.03.2013</t>
  </si>
  <si>
    <t xml:space="preserve"> 31.03.2014</t>
  </si>
  <si>
    <t xml:space="preserve"> 31.03.2015</t>
  </si>
  <si>
    <t xml:space="preserve"> 30.06.2005</t>
  </si>
  <si>
    <t xml:space="preserve"> 30.06.2006</t>
  </si>
  <si>
    <t xml:space="preserve"> 30.06.2007</t>
  </si>
  <si>
    <t xml:space="preserve"> 30.06.2008</t>
  </si>
  <si>
    <t xml:space="preserve"> 30.06.2009</t>
  </si>
  <si>
    <t xml:space="preserve"> 30.06.2010</t>
  </si>
  <si>
    <t xml:space="preserve"> 30.06.2011</t>
  </si>
  <si>
    <t xml:space="preserve"> 30.06.2012</t>
  </si>
  <si>
    <t xml:space="preserve"> 30.06.2013</t>
  </si>
  <si>
    <t xml:space="preserve"> 30.06.2014</t>
  </si>
  <si>
    <t xml:space="preserve"> 30.06.2015</t>
  </si>
  <si>
    <t xml:space="preserve"> 30.09.2005</t>
  </si>
  <si>
    <t xml:space="preserve"> 30.09.2006</t>
  </si>
  <si>
    <t xml:space="preserve"> 30.09.2007</t>
  </si>
  <si>
    <t xml:space="preserve"> 30.09.2008</t>
  </si>
  <si>
    <t xml:space="preserve"> 30.09.2009</t>
  </si>
  <si>
    <t xml:space="preserve"> 30.09.2010</t>
  </si>
  <si>
    <t xml:space="preserve"> 30.09.2011</t>
  </si>
  <si>
    <t xml:space="preserve"> 30.09.2012</t>
  </si>
  <si>
    <t xml:space="preserve"> 30.09.2013</t>
  </si>
  <si>
    <t xml:space="preserve"> 30.09.2014</t>
  </si>
  <si>
    <t xml:space="preserve"> 30.09.2015</t>
  </si>
  <si>
    <t xml:space="preserve"> 31.12.2005</t>
  </si>
  <si>
    <t xml:space="preserve"> 31.12.2006</t>
  </si>
  <si>
    <t xml:space="preserve"> 31.12.2007</t>
  </si>
  <si>
    <t xml:space="preserve"> 31.12.2008</t>
  </si>
  <si>
    <t xml:space="preserve"> 31.12.2009</t>
  </si>
  <si>
    <t xml:space="preserve"> 31.12.2010</t>
  </si>
  <si>
    <t xml:space="preserve"> 31.12.2011</t>
  </si>
  <si>
    <t xml:space="preserve"> 31.12.2012</t>
  </si>
  <si>
    <t xml:space="preserve"> 31.12.2013</t>
  </si>
  <si>
    <t xml:space="preserve"> 31.12.2014</t>
  </si>
  <si>
    <t xml:space="preserve"> 31.12.2015</t>
  </si>
  <si>
    <t>3 miesiące zakończone 30.06.2005</t>
  </si>
  <si>
    <t>3 miesiące zakończone 30.06.2006</t>
  </si>
  <si>
    <t>3 miesiące zakończone 30.06.2007</t>
  </si>
  <si>
    <t>3 miesiące zakończone 30.06.2008</t>
  </si>
  <si>
    <t>3 miesiące zakończone 30.06.2009</t>
  </si>
  <si>
    <t>3 miesiące zakończone 30.06.2010</t>
  </si>
  <si>
    <t>3 miesiące zakończone 30.06.2011</t>
  </si>
  <si>
    <t>3 miesiące zakończone 30.06.2012</t>
  </si>
  <si>
    <t>3 miesiące zakończone 30.06.2013</t>
  </si>
  <si>
    <t>3 miesiące zakończone 30.06.2014</t>
  </si>
  <si>
    <t>3 miesiące zakończone 30.06.2015</t>
  </si>
  <si>
    <t>3 miesiące zakończone 30.09.2005</t>
  </si>
  <si>
    <t>3 miesiące zakończone 30.09.2006</t>
  </si>
  <si>
    <t>3 miesiące zakończone 30.09.2007</t>
  </si>
  <si>
    <t>3 miesiące zakończone 30.09.2008</t>
  </si>
  <si>
    <t>3 miesiące zakończone 30.09.2009</t>
  </si>
  <si>
    <t>3 miesiące zakończone 30.09.2010</t>
  </si>
  <si>
    <t>3 miesiące zakończone 30.09.2011</t>
  </si>
  <si>
    <t>3 miesiące zakończone 30.09.2012</t>
  </si>
  <si>
    <t>3 miesiące zakończone 30.09.2013</t>
  </si>
  <si>
    <t>3 miesiące zakończone 30.09.2014</t>
  </si>
  <si>
    <t>3 miesiące zakończone 30.09.2015</t>
  </si>
  <si>
    <t>3 miesiące zakończone 31.12.2005</t>
  </si>
  <si>
    <t>3 miesiące zakończone 31.12.2006</t>
  </si>
  <si>
    <t>3 miesiące zakończone 31.12.2007</t>
  </si>
  <si>
    <t>3 miesiące zakończone 31.12.2008</t>
  </si>
  <si>
    <t>3 miesiące zakończone 31.12.2009</t>
  </si>
  <si>
    <t>3 miesiące zakończone 31.12.2010</t>
  </si>
  <si>
    <t>3 miesiące zakończone 31.12.2011</t>
  </si>
  <si>
    <t>3 miesiące zakończone 31.12.2012</t>
  </si>
  <si>
    <t>3 miesiące zakończone 31.12.2013</t>
  </si>
  <si>
    <t>3 miesiące zakończone 31.12.2014</t>
  </si>
  <si>
    <t>3 miesiące zakończone 31.12.2015</t>
  </si>
  <si>
    <t>Zysk na akcje (zł.)</t>
  </si>
  <si>
    <t>Wartość księgowa na akcje (zł.)</t>
  </si>
  <si>
    <t>DANE NARASTAJĄCO</t>
  </si>
  <si>
    <t>DANE KWARTALNE</t>
  </si>
  <si>
    <t>Assets (in PLN thousand)</t>
  </si>
  <si>
    <t>Equity (in PLN thousand)</t>
  </si>
  <si>
    <t>Profit per share (in PLN)</t>
  </si>
  <si>
    <t>Number of shares (in PLN thousand)</t>
  </si>
  <si>
    <t>Book value per share (in PLN)</t>
  </si>
  <si>
    <t>Net sales (in PLN thousand)</t>
  </si>
  <si>
    <t>Operating profit /(loss) (in PLN thousand)</t>
  </si>
  <si>
    <t>Profit /(loss) before tax (in PLN thousand)</t>
  </si>
  <si>
    <t>Net profit /(loss) for the period (in PLN thousand)</t>
  </si>
  <si>
    <t>Depreciation and amortisation (in PLN thousand)</t>
  </si>
  <si>
    <t>EBITDA (in PLN thousand)</t>
  </si>
  <si>
    <t>QUARTERLY DATA</t>
  </si>
  <si>
    <t>CUMULATIVE DATA</t>
  </si>
  <si>
    <t>March 31, 2015</t>
  </si>
  <si>
    <t>June 30, 2005</t>
  </si>
  <si>
    <t>March 31, 2005</t>
  </si>
  <si>
    <t>September 30, 2005</t>
  </si>
  <si>
    <t>December 31, 2005</t>
  </si>
  <si>
    <t>March 31, 2006</t>
  </si>
  <si>
    <t>June 30, 2006</t>
  </si>
  <si>
    <t>September 30, 2006</t>
  </si>
  <si>
    <t>December 31, 2006</t>
  </si>
  <si>
    <t>March 31, 2007</t>
  </si>
  <si>
    <t>June 30, 2007</t>
  </si>
  <si>
    <t>September 30, 2007</t>
  </si>
  <si>
    <t>December 31, 2007</t>
  </si>
  <si>
    <t>March 31, 2008</t>
  </si>
  <si>
    <t>June 30, 2008</t>
  </si>
  <si>
    <t>September 30, 2008</t>
  </si>
  <si>
    <t>December 31, 2008</t>
  </si>
  <si>
    <t>March 31, 2009</t>
  </si>
  <si>
    <t>June 30, 2009</t>
  </si>
  <si>
    <t>September 30, 2009</t>
  </si>
  <si>
    <t>December 31, 2009</t>
  </si>
  <si>
    <t>March 31, 2010</t>
  </si>
  <si>
    <t>June 30, 2010</t>
  </si>
  <si>
    <t>September 30, 2010</t>
  </si>
  <si>
    <t>December 31, 2010</t>
  </si>
  <si>
    <t>March 31, 2011</t>
  </si>
  <si>
    <t>June 30, 2011</t>
  </si>
  <si>
    <t>September 30, 2011</t>
  </si>
  <si>
    <t>December 31, 2011</t>
  </si>
  <si>
    <t>March 31, 2012</t>
  </si>
  <si>
    <t>June 30, 2012</t>
  </si>
  <si>
    <t>September 30, 2012</t>
  </si>
  <si>
    <t>December 31, 2012</t>
  </si>
  <si>
    <t>March 31, 2013</t>
  </si>
  <si>
    <t>June 30, 2013</t>
  </si>
  <si>
    <t>September 30, 2013</t>
  </si>
  <si>
    <t>December 31, 2013</t>
  </si>
  <si>
    <t>March 31, 2014</t>
  </si>
  <si>
    <t>June 30, 2014</t>
  </si>
  <si>
    <t>September 30, 2014</t>
  </si>
  <si>
    <t>December 31, 2014</t>
  </si>
  <si>
    <t>June 30, 2015</t>
  </si>
  <si>
    <t>September 30, 2015</t>
  </si>
  <si>
    <t>December 31, 2015</t>
  </si>
  <si>
    <t>3 months ended March 31, 2005</t>
  </si>
  <si>
    <t>3 months ended March 31, 2006</t>
  </si>
  <si>
    <t>3 months ended March 31, 2007</t>
  </si>
  <si>
    <t>3 months ended March 31, 2008</t>
  </si>
  <si>
    <t>3 months ended March 31, 2009</t>
  </si>
  <si>
    <t>3 months ended March 31, 2010</t>
  </si>
  <si>
    <t>3 months ended March 31, 2011</t>
  </si>
  <si>
    <t>3 months ended March 31, 2012</t>
  </si>
  <si>
    <t>3 months ended March 31, 2013</t>
  </si>
  <si>
    <t>3 months ended March 31, 2014</t>
  </si>
  <si>
    <t>3 months ended March 31, 2015</t>
  </si>
  <si>
    <t>3 months ended September 30, 2005</t>
  </si>
  <si>
    <t>3 months ended September 30, 2006</t>
  </si>
  <si>
    <t>3 months ended September 30, 2007</t>
  </si>
  <si>
    <t>3 months ended September 30, 2008</t>
  </si>
  <si>
    <t>3 months ended September 30, 2009</t>
  </si>
  <si>
    <t>3 months ended September 30, 2010</t>
  </si>
  <si>
    <t>3 months ended September 30, 2011</t>
  </si>
  <si>
    <t>3 months ended September 30, 2012</t>
  </si>
  <si>
    <t>3 months ended September 30, 2013</t>
  </si>
  <si>
    <t>3 months ended September 30, 2014</t>
  </si>
  <si>
    <t>3 months ended September 30, 2015</t>
  </si>
  <si>
    <t>3 months ended December 31, 2005</t>
  </si>
  <si>
    <t>3 months ended December 31, 2006</t>
  </si>
  <si>
    <t>3 months ended December 31, 2007</t>
  </si>
  <si>
    <t>3 months ended December 31, 2008</t>
  </si>
  <si>
    <t>3 months ended December 31, 2009</t>
  </si>
  <si>
    <t>3 months ended December 31, 2010</t>
  </si>
  <si>
    <t>3 months ended December 31, 2011</t>
  </si>
  <si>
    <t>3 months ended December 31, 2012</t>
  </si>
  <si>
    <t>3 months ended December 31, 2013</t>
  </si>
  <si>
    <t>3 months ended December 31, 2014</t>
  </si>
  <si>
    <t>3 months ended December 31, 2015</t>
  </si>
  <si>
    <t>3 months ended June 30, 2005</t>
  </si>
  <si>
    <t>3 months ended June 30, 2006</t>
  </si>
  <si>
    <t>3 months ended June 30, 2007</t>
  </si>
  <si>
    <t>3 months ended June 30, 2008</t>
  </si>
  <si>
    <t>3 months ended June 30, 2009</t>
  </si>
  <si>
    <t>3 months ended June 30, 2010</t>
  </si>
  <si>
    <t>3 months ended June 30, 2011</t>
  </si>
  <si>
    <t>3 months ended June 30, 2012</t>
  </si>
  <si>
    <t>3 months ended June 30, 2013</t>
  </si>
  <si>
    <t>3 months ended June 30, 2014</t>
  </si>
  <si>
    <t>3 months ended June 30, 2015</t>
  </si>
  <si>
    <t>3 miesiące zakończone 31.03.2016</t>
  </si>
  <si>
    <t>6 miesięcy zakończonych 30.06.2016</t>
  </si>
  <si>
    <t>3 miesiące zakończone 30.06.2016</t>
  </si>
  <si>
    <t xml:space="preserve"> 31.03.2016</t>
  </si>
  <si>
    <t xml:space="preserve"> 30.06.2016</t>
  </si>
  <si>
    <t>March 31, 2016</t>
  </si>
  <si>
    <t>June 30, 2016</t>
  </si>
  <si>
    <t>3 months ended March 31, 2016</t>
  </si>
  <si>
    <t>3 months ended June 30, 2016</t>
  </si>
  <si>
    <t>3 months ended September 30, 2016</t>
  </si>
  <si>
    <t>September 30, 2016</t>
  </si>
  <si>
    <t xml:space="preserve"> 30.09.2016</t>
  </si>
  <si>
    <t>3 miesiące zakończone 30.09.2016</t>
  </si>
  <si>
    <t>9 miesięcy zakończonych 30.09.2016</t>
  </si>
  <si>
    <t>12 miesięcy zakończonych 31.12.2016</t>
  </si>
  <si>
    <t>3 miesiące zakończone 31.12.2016</t>
  </si>
  <si>
    <t xml:space="preserve"> 31.12.2016</t>
  </si>
  <si>
    <t>December 31, 2016</t>
  </si>
  <si>
    <t>3 months ended December 31, 2016</t>
  </si>
  <si>
    <t xml:space="preserve"> 31.03.2017</t>
  </si>
  <si>
    <t>3 miesiące zakończone 31.03.2017</t>
  </si>
  <si>
    <t>March 31, 2017</t>
  </si>
  <si>
    <t>3 months ended March 31, 2017</t>
  </si>
  <si>
    <t>6 miesięcy zakończonych 30.06.2017</t>
  </si>
  <si>
    <t>9 miesięcy zakończonych 30.09.2017</t>
  </si>
  <si>
    <t>12 miesięcy zakończonych 31.12.2017</t>
  </si>
  <si>
    <t>3 miesiące zakończone 30.06.2017</t>
  </si>
  <si>
    <t>3 miesiące zakończone 30.09.2017</t>
  </si>
  <si>
    <t>3 miesiące zakończone 31.12.2017</t>
  </si>
  <si>
    <t xml:space="preserve"> 30.06.2017</t>
  </si>
  <si>
    <t xml:space="preserve"> 30.09.2017</t>
  </si>
  <si>
    <t xml:space="preserve"> 31.12.2017</t>
  </si>
  <si>
    <t>June 30, 2017</t>
  </si>
  <si>
    <t>September 30, 2017</t>
  </si>
  <si>
    <t>December 31, 2017</t>
  </si>
  <si>
    <t>3 months ended June 30, 2017</t>
  </si>
  <si>
    <t>3 months ended September 30, 2017</t>
  </si>
  <si>
    <t>3 months ended December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</si>
</sst>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z_ł_-;\-* #,##0\ _z_ł_-;_-* &quot;-&quot;\ _z_ł_-;_-@_-"/>
    <numFmt numFmtId="164" formatCode="#,##0;\(#,##0\)"/>
    <numFmt numFmtId="165" formatCode="#,##0.00;\(#,##0.00\)"/>
    <numFmt numFmtId="166" formatCode="#,##0.0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rgb="FFF6F1EF"/>
      </left>
      <right/>
      <top style="thick">
        <color rgb="FFF6F1EF"/>
      </top>
      <bottom/>
      <diagonal/>
    </border>
    <border>
      <left style="thick">
        <color rgb="FFF6F1EF"/>
      </left>
      <right/>
      <top/>
      <bottom/>
      <diagonal/>
    </border>
    <border>
      <left style="thick">
        <color rgb="FFF6F1EF"/>
      </left>
      <right style="thick">
        <color rgb="FFF6F1EF"/>
      </right>
      <top style="thick">
        <color rgb="FFF6F1EF"/>
      </top>
      <bottom/>
      <diagonal/>
    </border>
    <border>
      <left/>
      <right style="thick">
        <color rgb="FFF6F1EF"/>
      </right>
      <top style="thick">
        <color rgb="FFF6F1EF"/>
      </top>
      <bottom/>
      <diagonal/>
    </border>
    <border>
      <left style="thick">
        <color rgb="FFF6F1EF"/>
      </left>
      <right style="thick">
        <color rgb="FFF6F1EF"/>
      </right>
      <top/>
      <bottom/>
      <diagonal/>
    </border>
    <border>
      <left/>
      <right style="thick">
        <color rgb="FFF6F1EF"/>
      </right>
      <top/>
      <bottom/>
      <diagonal/>
    </border>
    <border>
      <left style="thick">
        <color rgb="FFF6F1EF"/>
      </left>
      <right style="thick">
        <color rgb="FFF6F1EF"/>
      </right>
      <top/>
      <bottom style="thick">
        <color rgb="FFF6F1EF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6F1EF"/>
      </left>
      <right style="thick">
        <color rgb="FFF6F1EF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 indent="1"/>
    </xf>
    <xf numFmtId="0" fontId="3" fillId="0" borderId="0" xfId="0" applyFont="1" applyFill="1"/>
    <xf numFmtId="0" fontId="2" fillId="0" borderId="5" xfId="0" applyFont="1" applyFill="1" applyBorder="1" applyAlignment="1">
      <alignment horizontal="left" vertical="center" wrapText="1" indent="1"/>
    </xf>
    <xf numFmtId="0" fontId="1" fillId="0" borderId="0" xfId="0" applyFont="1" applyFill="1"/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0" xfId="0" applyFont="1" applyFill="1"/>
    <xf numFmtId="0" fontId="2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left" vertical="center" wrapText="1" indent="1"/>
    </xf>
    <xf numFmtId="0" fontId="5" fillId="0" borderId="0" xfId="0" applyFont="1" applyFill="1"/>
    <xf numFmtId="41" fontId="3" fillId="0" borderId="0" xfId="0" applyNumberFormat="1" applyFont="1" applyFill="1"/>
    <xf numFmtId="41" fontId="5" fillId="0" borderId="0" xfId="0" applyNumberFormat="1" applyFont="1" applyFill="1"/>
    <xf numFmtId="41" fontId="3" fillId="0" borderId="2" xfId="0" applyNumberFormat="1" applyFont="1" applyFill="1" applyBorder="1" applyAlignment="1">
      <alignment horizontal="right" vertical="center" wrapText="1" indent="1"/>
    </xf>
    <xf numFmtId="41" fontId="3" fillId="0" borderId="0" xfId="0" applyNumberFormat="1" applyFont="1" applyFill="1" applyAlignment="1">
      <alignment horizontal="right" vertical="center" wrapText="1" indent="1"/>
    </xf>
    <xf numFmtId="41" fontId="3" fillId="0" borderId="6" xfId="0" applyNumberFormat="1" applyFont="1" applyFill="1" applyBorder="1" applyAlignment="1">
      <alignment horizontal="right" vertical="center" wrapText="1" indent="1"/>
    </xf>
    <xf numFmtId="41" fontId="1" fillId="0" borderId="0" xfId="0" applyNumberFormat="1" applyFont="1" applyFill="1"/>
    <xf numFmtId="41" fontId="1" fillId="0" borderId="10" xfId="0" applyNumberFormat="1" applyFont="1" applyFill="1" applyBorder="1" applyAlignment="1">
      <alignment horizontal="center" vertical="center" wrapText="1"/>
    </xf>
    <xf numFmtId="41" fontId="1" fillId="0" borderId="9" xfId="0" applyNumberFormat="1" applyFont="1" applyFill="1" applyBorder="1" applyAlignment="1">
      <alignment horizontal="center" vertical="center" wrapText="1"/>
    </xf>
    <xf numFmtId="41" fontId="3" fillId="0" borderId="0" xfId="0" applyNumberFormat="1" applyFont="1" applyFill="1" applyBorder="1" applyAlignment="1">
      <alignment horizontal="right" vertical="center" wrapText="1" inden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left" vertical="center" wrapText="1" indent="1"/>
    </xf>
    <xf numFmtId="41" fontId="3" fillId="0" borderId="0" xfId="0" applyNumberFormat="1" applyFont="1" applyFill="1" applyBorder="1"/>
    <xf numFmtId="41" fontId="5" fillId="0" borderId="0" xfId="0" applyNumberFormat="1" applyFont="1" applyFill="1" applyBorder="1"/>
    <xf numFmtId="164" fontId="3" fillId="0" borderId="0" xfId="0" applyNumberFormat="1" applyFont="1" applyFill="1" applyBorder="1" applyAlignment="1" applyProtection="1">
      <alignment horizontal="right" vertical="center"/>
      <protection locked="0"/>
    </xf>
    <xf numFmtId="165" fontId="2" fillId="0" borderId="5" xfId="0" applyNumberFormat="1" applyFont="1" applyFill="1" applyBorder="1" applyAlignment="1">
      <alignment horizontal="left" vertical="center" wrapText="1" indent="1"/>
    </xf>
    <xf numFmtId="165" fontId="3" fillId="0" borderId="0" xfId="0" applyNumberFormat="1" applyFont="1" applyFill="1" applyBorder="1" applyAlignment="1" applyProtection="1">
      <alignment horizontal="right" vertical="center"/>
      <protection locked="0"/>
    </xf>
    <xf numFmtId="164" fontId="3" fillId="0" borderId="8" xfId="0" applyNumberFormat="1" applyFont="1" applyFill="1" applyBorder="1" applyAlignment="1" applyProtection="1">
      <alignment horizontal="right" vertical="center"/>
      <protection locked="0"/>
    </xf>
    <xf numFmtId="165" fontId="3" fillId="0" borderId="8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Border="1"/>
    <xf numFmtId="0" fontId="2" fillId="0" borderId="4" xfId="0" applyFont="1" applyFill="1" applyBorder="1" applyAlignment="1">
      <alignment horizontal="left" vertical="center" wrapText="1" indent="1"/>
    </xf>
    <xf numFmtId="0" fontId="2" fillId="0" borderId="6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1"/>
    </xf>
    <xf numFmtId="3" fontId="3" fillId="0" borderId="0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/>
    <xf numFmtId="0" fontId="4" fillId="0" borderId="0" xfId="0" applyFont="1" applyFill="1" applyBorder="1"/>
    <xf numFmtId="0" fontId="4" fillId="0" borderId="10" xfId="0" applyFont="1" applyFill="1" applyBorder="1"/>
    <xf numFmtId="0" fontId="1" fillId="0" borderId="0" xfId="0" applyFont="1" applyFill="1" applyBorder="1"/>
    <xf numFmtId="164" fontId="3" fillId="0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/>
    <xf numFmtId="166" fontId="4" fillId="0" borderId="0" xfId="0" applyNumberFormat="1" applyFont="1" applyFill="1"/>
    <xf numFmtId="0" fontId="3" fillId="0" borderId="0" xfId="0" applyFont="1" applyFill="1" applyAlignment="1">
      <alignment horizontal="center" vertical="center" wrapText="1"/>
    </xf>
    <xf numFmtId="4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1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1" fillId="0" borderId="10" xfId="0" applyFont="1" applyFill="1" applyBorder="1" applyAlignment="1">
      <alignment horizontal="center" vertical="center" wrapText="1"/>
    </xf>
    <xf numFmtId="41" fontId="3" fillId="0" borderId="0" xfId="0" applyNumberFormat="1" applyFont="1" applyFill="1"/>
    <xf numFmtId="41" fontId="1" fillId="0" borderId="10" xfId="0" applyNumberFormat="1" applyFont="1" applyFill="1" applyBorder="1" applyAlignment="1">
      <alignment horizontal="center" vertical="center" wrapText="1"/>
    </xf>
    <xf numFmtId="41" fontId="3" fillId="0" borderId="0" xfId="0" applyNumberFormat="1" applyFont="1" applyFill="1" applyBorder="1"/>
    <xf numFmtId="164" fontId="3" fillId="0" borderId="0" xfId="0" applyNumberFormat="1" applyFont="1" applyFill="1" applyBorder="1" applyAlignment="1" applyProtection="1">
      <alignment horizontal="right" vertical="center"/>
      <protection locked="0"/>
    </xf>
    <xf numFmtId="165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/>
    <xf numFmtId="0" fontId="3" fillId="0" borderId="0" xfId="0" applyFont="1" applyFill="1" applyAlignment="1">
      <alignment horizontal="center" vertical="center" wrapText="1"/>
    </xf>
    <xf numFmtId="4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1" fillId="0" borderId="0" xfId="0" applyFont="1" applyFill="1"/>
    <xf numFmtId="0" fontId="1" fillId="0" borderId="10" xfId="0" applyFont="1" applyFill="1" applyBorder="1" applyAlignment="1">
      <alignment horizontal="center" vertical="center" wrapText="1"/>
    </xf>
    <xf numFmtId="41" fontId="1" fillId="0" borderId="1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right" vertical="center"/>
      <protection locked="0"/>
    </xf>
    <xf numFmtId="165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/>
    <xf numFmtId="0" fontId="3" fillId="0" borderId="0" xfId="0" applyFont="1" applyFill="1" applyAlignment="1">
      <alignment horizontal="center" vertical="center" wrapText="1"/>
    </xf>
    <xf numFmtId="4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CX27"/>
  <sheetViews>
    <sheetView tabSelected="1" zoomScaleNormal="100" zoomScaleSheetLayoutView="80" workbookViewId="0">
      <pane xSplit="2" ySplit="2" topLeftCell="AN3" activePane="bottomRight" state="frozen"/>
      <selection pane="topRight" activeCell="D1" sqref="D1"/>
      <selection pane="bottomLeft" activeCell="A3" sqref="A3"/>
      <selection pane="bottomRight" activeCell="B7" sqref="B7"/>
    </sheetView>
  </sheetViews>
  <sheetFormatPr defaultRowHeight="12" x14ac:dyDescent="0.2"/>
  <cols>
    <col min="1" max="1" width="9.140625" style="44"/>
    <col min="2" max="2" width="44.85546875" style="6" customWidth="1"/>
    <col min="3" max="44" width="13.7109375" style="6" customWidth="1"/>
    <col min="45" max="46" width="13.7109375" style="13" customWidth="1"/>
    <col min="47" max="48" width="13.7109375" style="6" customWidth="1"/>
    <col min="49" max="49" width="13.7109375" style="70" customWidth="1"/>
    <col min="50" max="50" width="13.7109375" style="13" customWidth="1"/>
    <col min="51" max="51" width="13.7109375" style="70" customWidth="1"/>
    <col min="52" max="58" width="13.7109375" style="6" customWidth="1"/>
    <col min="59" max="16384" width="9.140625" style="6"/>
  </cols>
  <sheetData>
    <row r="2" spans="1:102" s="35" customFormat="1" ht="36.75" thickBot="1" x14ac:dyDescent="0.25">
      <c r="A2" s="34"/>
      <c r="B2" s="23" t="s">
        <v>132</v>
      </c>
      <c r="C2" s="1" t="s">
        <v>9</v>
      </c>
      <c r="D2" s="1" t="s">
        <v>10</v>
      </c>
      <c r="E2" s="1" t="s">
        <v>11</v>
      </c>
      <c r="F2" s="2" t="s">
        <v>12</v>
      </c>
      <c r="G2" s="1" t="s">
        <v>13</v>
      </c>
      <c r="H2" s="1" t="s">
        <v>14</v>
      </c>
      <c r="I2" s="1" t="s">
        <v>15</v>
      </c>
      <c r="J2" s="2" t="s">
        <v>16</v>
      </c>
      <c r="K2" s="1" t="s">
        <v>17</v>
      </c>
      <c r="L2" s="1" t="s">
        <v>18</v>
      </c>
      <c r="M2" s="1" t="s">
        <v>19</v>
      </c>
      <c r="N2" s="2" t="s">
        <v>20</v>
      </c>
      <c r="O2" s="1" t="s">
        <v>21</v>
      </c>
      <c r="P2" s="1" t="s">
        <v>22</v>
      </c>
      <c r="Q2" s="1" t="s">
        <v>23</v>
      </c>
      <c r="R2" s="2" t="s">
        <v>24</v>
      </c>
      <c r="S2" s="1" t="s">
        <v>25</v>
      </c>
      <c r="T2" s="1" t="s">
        <v>26</v>
      </c>
      <c r="U2" s="1" t="s">
        <v>27</v>
      </c>
      <c r="V2" s="2" t="s">
        <v>28</v>
      </c>
      <c r="W2" s="1" t="s">
        <v>29</v>
      </c>
      <c r="X2" s="1" t="s">
        <v>30</v>
      </c>
      <c r="Y2" s="1" t="s">
        <v>31</v>
      </c>
      <c r="Z2" s="2" t="s">
        <v>32</v>
      </c>
      <c r="AA2" s="1" t="s">
        <v>33</v>
      </c>
      <c r="AB2" s="1" t="s">
        <v>34</v>
      </c>
      <c r="AC2" s="1" t="s">
        <v>35</v>
      </c>
      <c r="AD2" s="2" t="s">
        <v>36</v>
      </c>
      <c r="AE2" s="1" t="s">
        <v>37</v>
      </c>
      <c r="AF2" s="1" t="s">
        <v>38</v>
      </c>
      <c r="AG2" s="1" t="s">
        <v>39</v>
      </c>
      <c r="AH2" s="2" t="s">
        <v>40</v>
      </c>
      <c r="AI2" s="1" t="s">
        <v>41</v>
      </c>
      <c r="AJ2" s="1" t="s">
        <v>42</v>
      </c>
      <c r="AK2" s="1" t="s">
        <v>43</v>
      </c>
      <c r="AL2" s="2" t="s">
        <v>44</v>
      </c>
      <c r="AM2" s="1" t="s">
        <v>45</v>
      </c>
      <c r="AN2" s="1" t="s">
        <v>46</v>
      </c>
      <c r="AO2" s="1" t="s">
        <v>47</v>
      </c>
      <c r="AP2" s="2" t="s">
        <v>48</v>
      </c>
      <c r="AQ2" s="1" t="s">
        <v>49</v>
      </c>
      <c r="AR2" s="1" t="s">
        <v>50</v>
      </c>
      <c r="AS2" s="48" t="s">
        <v>51</v>
      </c>
      <c r="AT2" s="51" t="s">
        <v>52</v>
      </c>
      <c r="AU2" s="55" t="s">
        <v>235</v>
      </c>
      <c r="AV2" s="55" t="s">
        <v>236</v>
      </c>
      <c r="AW2" s="68" t="s">
        <v>248</v>
      </c>
      <c r="AX2" s="51" t="s">
        <v>249</v>
      </c>
      <c r="AY2" s="68" t="s">
        <v>255</v>
      </c>
      <c r="AZ2" s="68" t="s">
        <v>258</v>
      </c>
      <c r="BA2" s="68" t="s">
        <v>259</v>
      </c>
      <c r="BB2" s="51" t="s">
        <v>260</v>
      </c>
    </row>
    <row r="3" spans="1:102" s="4" customFormat="1" ht="12.75" thickTop="1" x14ac:dyDescent="0.2">
      <c r="A3" s="36"/>
      <c r="B3" s="37" t="s">
        <v>1</v>
      </c>
      <c r="C3" s="29">
        <v>187991</v>
      </c>
      <c r="D3" s="29">
        <v>473904</v>
      </c>
      <c r="E3" s="29">
        <v>783704</v>
      </c>
      <c r="F3" s="32">
        <v>996369</v>
      </c>
      <c r="G3" s="29">
        <v>192689</v>
      </c>
      <c r="H3" s="29">
        <v>473015</v>
      </c>
      <c r="I3" s="29">
        <v>822453</v>
      </c>
      <c r="J3" s="32">
        <v>1064510</v>
      </c>
      <c r="K3" s="29">
        <v>227297</v>
      </c>
      <c r="L3" s="29">
        <v>536361</v>
      </c>
      <c r="M3" s="29">
        <v>896588</v>
      </c>
      <c r="N3" s="32">
        <v>1164361</v>
      </c>
      <c r="O3" s="29">
        <v>228228</v>
      </c>
      <c r="P3" s="29">
        <v>552200</v>
      </c>
      <c r="Q3" s="29">
        <v>909397</v>
      </c>
      <c r="R3" s="32">
        <v>1175610</v>
      </c>
      <c r="S3" s="29">
        <v>202859</v>
      </c>
      <c r="T3" s="29">
        <v>475393</v>
      </c>
      <c r="U3" s="29">
        <v>790855</v>
      </c>
      <c r="V3" s="32">
        <v>853922</v>
      </c>
      <c r="W3" s="29">
        <v>175514</v>
      </c>
      <c r="X3" s="29">
        <v>399357</v>
      </c>
      <c r="Y3" s="29">
        <v>624025</v>
      </c>
      <c r="Z3" s="32">
        <v>818629</v>
      </c>
      <c r="AA3" s="29">
        <v>173529</v>
      </c>
      <c r="AB3" s="29">
        <v>396539</v>
      </c>
      <c r="AC3" s="29">
        <v>621009</v>
      </c>
      <c r="AD3" s="32">
        <v>718907</v>
      </c>
      <c r="AE3" s="29">
        <v>142963</v>
      </c>
      <c r="AF3" s="29">
        <v>358743</v>
      </c>
      <c r="AG3" s="29">
        <v>551087</v>
      </c>
      <c r="AH3" s="32">
        <v>707385</v>
      </c>
      <c r="AI3" s="29">
        <v>124765</v>
      </c>
      <c r="AJ3" s="29">
        <v>316883</v>
      </c>
      <c r="AK3" s="29">
        <v>513440</v>
      </c>
      <c r="AL3" s="32">
        <v>682601</v>
      </c>
      <c r="AM3" s="29">
        <v>128494</v>
      </c>
      <c r="AN3" s="29">
        <v>326784</v>
      </c>
      <c r="AO3" s="29">
        <v>530944</v>
      </c>
      <c r="AP3" s="32">
        <v>707785</v>
      </c>
      <c r="AQ3" s="29">
        <v>229201</v>
      </c>
      <c r="AR3" s="29">
        <v>591626</v>
      </c>
      <c r="AS3" s="29">
        <v>954529</v>
      </c>
      <c r="AT3" s="32">
        <v>1262726</v>
      </c>
      <c r="AU3" s="61">
        <v>247214</v>
      </c>
      <c r="AV3" s="61">
        <v>639874</v>
      </c>
      <c r="AW3" s="73">
        <v>1036248</v>
      </c>
      <c r="AX3" s="32">
        <v>1382879</v>
      </c>
      <c r="AY3" s="73">
        <v>265951</v>
      </c>
      <c r="AZ3" s="73">
        <v>679530</v>
      </c>
      <c r="BA3" s="73">
        <v>1101454</v>
      </c>
      <c r="BB3" s="32">
        <v>1458073</v>
      </c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</row>
    <row r="4" spans="1:102" s="4" customFormat="1" x14ac:dyDescent="0.2">
      <c r="A4" s="36"/>
      <c r="B4" s="38" t="s">
        <v>2</v>
      </c>
      <c r="C4" s="29">
        <v>-16854</v>
      </c>
      <c r="D4" s="29">
        <v>30760</v>
      </c>
      <c r="E4" s="29">
        <v>84913</v>
      </c>
      <c r="F4" s="32">
        <v>135741</v>
      </c>
      <c r="G4" s="29">
        <v>-9869</v>
      </c>
      <c r="H4" s="29">
        <v>20147</v>
      </c>
      <c r="I4" s="29">
        <v>80399</v>
      </c>
      <c r="J4" s="32">
        <v>127788</v>
      </c>
      <c r="K4" s="29">
        <v>-1143</v>
      </c>
      <c r="L4" s="29">
        <v>38189</v>
      </c>
      <c r="M4" s="29">
        <v>89369</v>
      </c>
      <c r="N4" s="32">
        <v>209090</v>
      </c>
      <c r="O4" s="29">
        <v>-7266</v>
      </c>
      <c r="P4" s="29">
        <v>34900</v>
      </c>
      <c r="Q4" s="29">
        <v>68474</v>
      </c>
      <c r="R4" s="32">
        <v>60735</v>
      </c>
      <c r="S4" s="29">
        <v>-20066</v>
      </c>
      <c r="T4" s="29">
        <v>4886</v>
      </c>
      <c r="U4" s="29">
        <v>24598</v>
      </c>
      <c r="V4" s="32">
        <v>65199</v>
      </c>
      <c r="W4" s="29">
        <v>-9448</v>
      </c>
      <c r="X4" s="29">
        <v>14199</v>
      </c>
      <c r="Y4" s="29">
        <v>36404</v>
      </c>
      <c r="Z4" s="32">
        <v>49668</v>
      </c>
      <c r="AA4" s="29">
        <v>4569</v>
      </c>
      <c r="AB4" s="29">
        <v>50736</v>
      </c>
      <c r="AC4" s="29">
        <v>152635</v>
      </c>
      <c r="AD4" s="32">
        <v>161376</v>
      </c>
      <c r="AE4" s="29">
        <v>-10782</v>
      </c>
      <c r="AF4" s="29">
        <v>45717</v>
      </c>
      <c r="AG4" s="29">
        <v>79440</v>
      </c>
      <c r="AH4" s="32">
        <v>82106</v>
      </c>
      <c r="AI4" s="29">
        <v>-6948</v>
      </c>
      <c r="AJ4" s="29">
        <v>27511</v>
      </c>
      <c r="AK4" s="29">
        <v>66370</v>
      </c>
      <c r="AL4" s="32">
        <v>81888</v>
      </c>
      <c r="AM4" s="29">
        <v>-12727</v>
      </c>
      <c r="AN4" s="29">
        <v>30779</v>
      </c>
      <c r="AO4" s="29">
        <v>78980</v>
      </c>
      <c r="AP4" s="32">
        <v>101103</v>
      </c>
      <c r="AQ4" s="29">
        <v>-18511</v>
      </c>
      <c r="AR4" s="29">
        <v>71351</v>
      </c>
      <c r="AS4" s="29">
        <v>166679</v>
      </c>
      <c r="AT4" s="32">
        <v>221683</v>
      </c>
      <c r="AU4" s="61">
        <v>-9192</v>
      </c>
      <c r="AV4" s="61">
        <v>91523</v>
      </c>
      <c r="AW4" s="73">
        <v>196342</v>
      </c>
      <c r="AX4" s="32">
        <v>264477</v>
      </c>
      <c r="AY4" s="73">
        <v>-365</v>
      </c>
      <c r="AZ4" s="73">
        <v>121069</v>
      </c>
      <c r="BA4" s="73">
        <v>250157</v>
      </c>
      <c r="BB4" s="32">
        <v>315677</v>
      </c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</row>
    <row r="5" spans="1:102" s="4" customFormat="1" x14ac:dyDescent="0.2">
      <c r="A5" s="36"/>
      <c r="B5" s="38" t="s">
        <v>3</v>
      </c>
      <c r="C5" s="29">
        <v>-19063</v>
      </c>
      <c r="D5" s="29">
        <v>24982</v>
      </c>
      <c r="E5" s="29">
        <v>79372</v>
      </c>
      <c r="F5" s="32">
        <v>126013</v>
      </c>
      <c r="G5" s="29">
        <v>-11782</v>
      </c>
      <c r="H5" s="29">
        <v>15596</v>
      </c>
      <c r="I5" s="29">
        <v>73476</v>
      </c>
      <c r="J5" s="32">
        <v>113580</v>
      </c>
      <c r="K5" s="29">
        <v>-4160</v>
      </c>
      <c r="L5" s="29">
        <v>32034</v>
      </c>
      <c r="M5" s="29">
        <v>79571</v>
      </c>
      <c r="N5" s="32">
        <v>192938</v>
      </c>
      <c r="O5" s="29">
        <v>-11784</v>
      </c>
      <c r="P5" s="29">
        <v>25786</v>
      </c>
      <c r="Q5" s="29">
        <v>52724</v>
      </c>
      <c r="R5" s="32">
        <v>35642</v>
      </c>
      <c r="S5" s="29">
        <v>-25627</v>
      </c>
      <c r="T5" s="29">
        <v>-9928</v>
      </c>
      <c r="U5" s="29">
        <v>5008</v>
      </c>
      <c r="V5" s="32">
        <v>43432</v>
      </c>
      <c r="W5" s="29">
        <v>-13487</v>
      </c>
      <c r="X5" s="29">
        <v>3307</v>
      </c>
      <c r="Y5" s="29">
        <v>21581</v>
      </c>
      <c r="Z5" s="32">
        <v>25967</v>
      </c>
      <c r="AA5" s="29">
        <v>1663</v>
      </c>
      <c r="AB5" s="29">
        <v>43969</v>
      </c>
      <c r="AC5" s="29">
        <v>146170</v>
      </c>
      <c r="AD5" s="32">
        <v>161761</v>
      </c>
      <c r="AE5" s="29">
        <v>-8813</v>
      </c>
      <c r="AF5" s="29">
        <v>48878</v>
      </c>
      <c r="AG5" s="29">
        <v>84275</v>
      </c>
      <c r="AH5" s="32">
        <v>89282</v>
      </c>
      <c r="AI5" s="29">
        <v>-6232</v>
      </c>
      <c r="AJ5" s="29">
        <v>28207</v>
      </c>
      <c r="AK5" s="29">
        <v>68153</v>
      </c>
      <c r="AL5" s="32">
        <v>84720</v>
      </c>
      <c r="AM5" s="29">
        <v>-11793</v>
      </c>
      <c r="AN5" s="29">
        <v>33298</v>
      </c>
      <c r="AO5" s="29">
        <v>82916</v>
      </c>
      <c r="AP5" s="32">
        <v>112827</v>
      </c>
      <c r="AQ5" s="29">
        <v>-22233</v>
      </c>
      <c r="AR5" s="29">
        <v>68405</v>
      </c>
      <c r="AS5" s="29">
        <v>160664</v>
      </c>
      <c r="AT5" s="32">
        <v>212165</v>
      </c>
      <c r="AU5" s="61">
        <v>-15510</v>
      </c>
      <c r="AV5" s="61">
        <v>84864</v>
      </c>
      <c r="AW5" s="73">
        <v>183589</v>
      </c>
      <c r="AX5" s="32">
        <v>257154</v>
      </c>
      <c r="AY5" s="73">
        <v>-12157</v>
      </c>
      <c r="AZ5" s="73">
        <v>104817</v>
      </c>
      <c r="BA5" s="73">
        <v>231798</v>
      </c>
      <c r="BB5" s="32">
        <v>286562</v>
      </c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</row>
    <row r="6" spans="1:102" s="4" customFormat="1" x14ac:dyDescent="0.2">
      <c r="A6" s="36"/>
      <c r="B6" s="38" t="s">
        <v>4</v>
      </c>
      <c r="C6" s="29">
        <v>-19675</v>
      </c>
      <c r="D6" s="29">
        <v>17261</v>
      </c>
      <c r="E6" s="29">
        <v>61288</v>
      </c>
      <c r="F6" s="32">
        <v>97971</v>
      </c>
      <c r="G6" s="29">
        <v>-10522</v>
      </c>
      <c r="H6" s="29">
        <v>11706</v>
      </c>
      <c r="I6" s="29">
        <v>58908</v>
      </c>
      <c r="J6" s="32">
        <v>88888</v>
      </c>
      <c r="K6" s="29">
        <v>-3789</v>
      </c>
      <c r="L6" s="29">
        <v>25271</v>
      </c>
      <c r="M6" s="29">
        <v>60806</v>
      </c>
      <c r="N6" s="32">
        <v>154119</v>
      </c>
      <c r="O6" s="29">
        <v>-9724</v>
      </c>
      <c r="P6" s="29">
        <v>20373</v>
      </c>
      <c r="Q6" s="29">
        <v>41806</v>
      </c>
      <c r="R6" s="32">
        <v>26112</v>
      </c>
      <c r="S6" s="29">
        <v>-23365</v>
      </c>
      <c r="T6" s="29">
        <v>-12035</v>
      </c>
      <c r="U6" s="29">
        <v>-3546</v>
      </c>
      <c r="V6" s="32">
        <v>-6061</v>
      </c>
      <c r="W6" s="29">
        <v>-13360</v>
      </c>
      <c r="X6" s="29">
        <v>-1491</v>
      </c>
      <c r="Y6" s="29">
        <v>11665</v>
      </c>
      <c r="Z6" s="32">
        <v>10758</v>
      </c>
      <c r="AA6" s="29">
        <v>413</v>
      </c>
      <c r="AB6" s="29">
        <v>33578</v>
      </c>
      <c r="AC6" s="29">
        <v>115926</v>
      </c>
      <c r="AD6" s="32">
        <v>119064</v>
      </c>
      <c r="AE6" s="29">
        <v>-7834</v>
      </c>
      <c r="AF6" s="29">
        <v>38033</v>
      </c>
      <c r="AG6" s="29">
        <v>67053</v>
      </c>
      <c r="AH6" s="32">
        <v>68184</v>
      </c>
      <c r="AI6" s="29">
        <v>-6025</v>
      </c>
      <c r="AJ6" s="29">
        <v>20700</v>
      </c>
      <c r="AK6" s="29">
        <v>52817</v>
      </c>
      <c r="AL6" s="32">
        <v>64983</v>
      </c>
      <c r="AM6" s="29">
        <v>-9956</v>
      </c>
      <c r="AN6" s="29">
        <v>26285</v>
      </c>
      <c r="AO6" s="29">
        <v>66165</v>
      </c>
      <c r="AP6" s="32">
        <v>89197</v>
      </c>
      <c r="AQ6" s="29">
        <v>-22332</v>
      </c>
      <c r="AR6" s="29">
        <v>53277</v>
      </c>
      <c r="AS6" s="29">
        <v>129086</v>
      </c>
      <c r="AT6" s="32">
        <v>181582</v>
      </c>
      <c r="AU6" s="61">
        <v>-13444</v>
      </c>
      <c r="AV6" s="61">
        <v>71378</v>
      </c>
      <c r="AW6" s="73">
        <v>151427</v>
      </c>
      <c r="AX6" s="32">
        <v>207147</v>
      </c>
      <c r="AY6" s="73">
        <v>-11161</v>
      </c>
      <c r="AZ6" s="73">
        <v>82271</v>
      </c>
      <c r="BA6" s="73">
        <v>188185</v>
      </c>
      <c r="BB6" s="32">
        <v>232441</v>
      </c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</row>
    <row r="7" spans="1:102" s="4" customFormat="1" x14ac:dyDescent="0.2">
      <c r="A7" s="36"/>
      <c r="B7" s="38" t="s">
        <v>5</v>
      </c>
      <c r="C7" s="29">
        <v>29923</v>
      </c>
      <c r="D7" s="29">
        <v>54887</v>
      </c>
      <c r="E7" s="29">
        <v>82626</v>
      </c>
      <c r="F7" s="32">
        <v>130184</v>
      </c>
      <c r="G7" s="29">
        <v>24757</v>
      </c>
      <c r="H7" s="29">
        <v>68518</v>
      </c>
      <c r="I7" s="29">
        <v>105032</v>
      </c>
      <c r="J7" s="32">
        <v>152743</v>
      </c>
      <c r="K7" s="29">
        <v>40644</v>
      </c>
      <c r="L7" s="29">
        <v>81702</v>
      </c>
      <c r="M7" s="29">
        <v>123010</v>
      </c>
      <c r="N7" s="32">
        <v>153541</v>
      </c>
      <c r="O7" s="29">
        <v>42400</v>
      </c>
      <c r="P7" s="29">
        <v>84917</v>
      </c>
      <c r="Q7" s="29">
        <v>130530</v>
      </c>
      <c r="R7" s="32">
        <v>177153</v>
      </c>
      <c r="S7" s="29">
        <v>45197</v>
      </c>
      <c r="T7" s="29">
        <v>86061</v>
      </c>
      <c r="U7" s="29">
        <v>131456</v>
      </c>
      <c r="V7" s="32">
        <v>166579</v>
      </c>
      <c r="W7" s="29">
        <v>40673</v>
      </c>
      <c r="X7" s="29">
        <v>80746</v>
      </c>
      <c r="Y7" s="29">
        <v>120899</v>
      </c>
      <c r="Z7" s="32">
        <v>160001</v>
      </c>
      <c r="AA7" s="29">
        <v>39222</v>
      </c>
      <c r="AB7" s="29">
        <v>77124</v>
      </c>
      <c r="AC7" s="29">
        <v>115073</v>
      </c>
      <c r="AD7" s="32">
        <v>151104</v>
      </c>
      <c r="AE7" s="29">
        <v>29913</v>
      </c>
      <c r="AF7" s="29">
        <v>56844</v>
      </c>
      <c r="AG7" s="29">
        <v>86783</v>
      </c>
      <c r="AH7" s="32">
        <v>112287</v>
      </c>
      <c r="AI7" s="29">
        <v>28120</v>
      </c>
      <c r="AJ7" s="29">
        <v>56580</v>
      </c>
      <c r="AK7" s="29">
        <v>85870</v>
      </c>
      <c r="AL7" s="32">
        <v>114346</v>
      </c>
      <c r="AM7" s="29">
        <v>28037</v>
      </c>
      <c r="AN7" s="29">
        <v>55367</v>
      </c>
      <c r="AO7" s="29">
        <v>83231</v>
      </c>
      <c r="AP7" s="32">
        <v>111394</v>
      </c>
      <c r="AQ7" s="29">
        <v>34329</v>
      </c>
      <c r="AR7" s="29">
        <v>69188</v>
      </c>
      <c r="AS7" s="29">
        <v>103946</v>
      </c>
      <c r="AT7" s="32">
        <v>139303</v>
      </c>
      <c r="AU7" s="61">
        <v>35597</v>
      </c>
      <c r="AV7" s="61">
        <v>72852</v>
      </c>
      <c r="AW7" s="73">
        <v>109841</v>
      </c>
      <c r="AX7" s="32">
        <v>148204</v>
      </c>
      <c r="AY7" s="73">
        <v>41602</v>
      </c>
      <c r="AZ7" s="73">
        <v>82186</v>
      </c>
      <c r="BA7" s="73">
        <v>123312</v>
      </c>
      <c r="BB7" s="32">
        <v>164067</v>
      </c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</row>
    <row r="8" spans="1:102" s="4" customFormat="1" x14ac:dyDescent="0.2">
      <c r="A8" s="36"/>
      <c r="B8" s="38" t="s">
        <v>0</v>
      </c>
      <c r="C8" s="29">
        <f t="shared" ref="C8:AR8" si="0">C4+C7</f>
        <v>13069</v>
      </c>
      <c r="D8" s="29">
        <f t="shared" si="0"/>
        <v>85647</v>
      </c>
      <c r="E8" s="29">
        <f t="shared" si="0"/>
        <v>167539</v>
      </c>
      <c r="F8" s="32">
        <f t="shared" si="0"/>
        <v>265925</v>
      </c>
      <c r="G8" s="29">
        <f t="shared" si="0"/>
        <v>14888</v>
      </c>
      <c r="H8" s="29">
        <f t="shared" si="0"/>
        <v>88665</v>
      </c>
      <c r="I8" s="29">
        <f t="shared" si="0"/>
        <v>185431</v>
      </c>
      <c r="J8" s="32">
        <f t="shared" si="0"/>
        <v>280531</v>
      </c>
      <c r="K8" s="29">
        <f t="shared" si="0"/>
        <v>39501</v>
      </c>
      <c r="L8" s="29">
        <f t="shared" si="0"/>
        <v>119891</v>
      </c>
      <c r="M8" s="29">
        <f t="shared" si="0"/>
        <v>212379</v>
      </c>
      <c r="N8" s="32">
        <f t="shared" si="0"/>
        <v>362631</v>
      </c>
      <c r="O8" s="29">
        <f t="shared" si="0"/>
        <v>35134</v>
      </c>
      <c r="P8" s="29">
        <f t="shared" si="0"/>
        <v>119817</v>
      </c>
      <c r="Q8" s="29">
        <f t="shared" si="0"/>
        <v>199004</v>
      </c>
      <c r="R8" s="32">
        <f t="shared" si="0"/>
        <v>237888</v>
      </c>
      <c r="S8" s="29">
        <f t="shared" si="0"/>
        <v>25131</v>
      </c>
      <c r="T8" s="29">
        <f t="shared" si="0"/>
        <v>90947</v>
      </c>
      <c r="U8" s="29">
        <f t="shared" si="0"/>
        <v>156054</v>
      </c>
      <c r="V8" s="32">
        <f t="shared" si="0"/>
        <v>231778</v>
      </c>
      <c r="W8" s="29">
        <f t="shared" si="0"/>
        <v>31225</v>
      </c>
      <c r="X8" s="29">
        <f t="shared" si="0"/>
        <v>94945</v>
      </c>
      <c r="Y8" s="29">
        <f t="shared" si="0"/>
        <v>157303</v>
      </c>
      <c r="Z8" s="32">
        <f t="shared" si="0"/>
        <v>209669</v>
      </c>
      <c r="AA8" s="29">
        <f t="shared" si="0"/>
        <v>43791</v>
      </c>
      <c r="AB8" s="29">
        <f t="shared" si="0"/>
        <v>127860</v>
      </c>
      <c r="AC8" s="29">
        <f t="shared" si="0"/>
        <v>267708</v>
      </c>
      <c r="AD8" s="32">
        <f t="shared" si="0"/>
        <v>312480</v>
      </c>
      <c r="AE8" s="29">
        <f t="shared" si="0"/>
        <v>19131</v>
      </c>
      <c r="AF8" s="29">
        <f t="shared" si="0"/>
        <v>102561</v>
      </c>
      <c r="AG8" s="29">
        <f t="shared" si="0"/>
        <v>166223</v>
      </c>
      <c r="AH8" s="32">
        <f t="shared" si="0"/>
        <v>194393</v>
      </c>
      <c r="AI8" s="29">
        <f t="shared" si="0"/>
        <v>21172</v>
      </c>
      <c r="AJ8" s="29">
        <f t="shared" si="0"/>
        <v>84091</v>
      </c>
      <c r="AK8" s="29">
        <f t="shared" si="0"/>
        <v>152240</v>
      </c>
      <c r="AL8" s="32">
        <f t="shared" si="0"/>
        <v>196234</v>
      </c>
      <c r="AM8" s="29">
        <f t="shared" si="0"/>
        <v>15310</v>
      </c>
      <c r="AN8" s="29">
        <f t="shared" si="0"/>
        <v>86146</v>
      </c>
      <c r="AO8" s="29">
        <f t="shared" si="0"/>
        <v>162211</v>
      </c>
      <c r="AP8" s="32">
        <f t="shared" si="0"/>
        <v>212497</v>
      </c>
      <c r="AQ8" s="29">
        <f t="shared" si="0"/>
        <v>15818</v>
      </c>
      <c r="AR8" s="29">
        <f t="shared" si="0"/>
        <v>140539</v>
      </c>
      <c r="AS8" s="29">
        <f>AS4+AS7</f>
        <v>270625</v>
      </c>
      <c r="AT8" s="32">
        <f>AT4+AT7</f>
        <v>360986</v>
      </c>
      <c r="AU8" s="73">
        <f t="shared" ref="AU8:AV8" si="1">AU4+AU7</f>
        <v>26405</v>
      </c>
      <c r="AV8" s="73">
        <f t="shared" si="1"/>
        <v>164375</v>
      </c>
      <c r="AW8" s="73">
        <f>AW4+AW7</f>
        <v>306183</v>
      </c>
      <c r="AX8" s="32">
        <f>AX4+AX7</f>
        <v>412681</v>
      </c>
      <c r="AY8" s="73">
        <f>AY4+AY7</f>
        <v>41237</v>
      </c>
      <c r="AZ8" s="73">
        <f t="shared" ref="AY8:AZ8" si="2">AZ4+AZ7</f>
        <v>203255</v>
      </c>
      <c r="BA8" s="73">
        <f>BA4+BA7</f>
        <v>373469</v>
      </c>
      <c r="BB8" s="32">
        <f>BB4+BB7</f>
        <v>479744</v>
      </c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</row>
    <row r="9" spans="1:102" s="36" customFormat="1" x14ac:dyDescent="0.2"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1"/>
      <c r="AU9" s="63"/>
      <c r="AV9" s="63"/>
      <c r="AW9" s="75"/>
      <c r="AX9" s="75"/>
      <c r="AY9" s="75"/>
    </row>
    <row r="10" spans="1:102" s="36" customFormat="1" x14ac:dyDescent="0.2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1"/>
      <c r="AU10" s="63"/>
      <c r="AV10" s="63"/>
      <c r="AW10" s="75"/>
      <c r="AX10" s="75"/>
      <c r="AY10" s="75"/>
    </row>
    <row r="11" spans="1:102" s="43" customFormat="1" ht="36" x14ac:dyDescent="0.2">
      <c r="A11" s="42"/>
      <c r="B11" s="23" t="s">
        <v>133</v>
      </c>
      <c r="C11" s="20" t="s">
        <v>9</v>
      </c>
      <c r="D11" s="20" t="s">
        <v>97</v>
      </c>
      <c r="E11" s="20" t="s">
        <v>108</v>
      </c>
      <c r="F11" s="21" t="s">
        <v>119</v>
      </c>
      <c r="G11" s="20" t="s">
        <v>13</v>
      </c>
      <c r="H11" s="20" t="s">
        <v>98</v>
      </c>
      <c r="I11" s="20" t="s">
        <v>109</v>
      </c>
      <c r="J11" s="21" t="s">
        <v>120</v>
      </c>
      <c r="K11" s="20" t="s">
        <v>17</v>
      </c>
      <c r="L11" s="20" t="s">
        <v>99</v>
      </c>
      <c r="M11" s="20" t="s">
        <v>110</v>
      </c>
      <c r="N11" s="21" t="s">
        <v>121</v>
      </c>
      <c r="O11" s="20" t="s">
        <v>21</v>
      </c>
      <c r="P11" s="20" t="s">
        <v>100</v>
      </c>
      <c r="Q11" s="20" t="s">
        <v>111</v>
      </c>
      <c r="R11" s="21" t="s">
        <v>122</v>
      </c>
      <c r="S11" s="20" t="s">
        <v>25</v>
      </c>
      <c r="T11" s="20" t="s">
        <v>101</v>
      </c>
      <c r="U11" s="20" t="s">
        <v>112</v>
      </c>
      <c r="V11" s="21" t="s">
        <v>123</v>
      </c>
      <c r="W11" s="20" t="s">
        <v>29</v>
      </c>
      <c r="X11" s="20" t="s">
        <v>102</v>
      </c>
      <c r="Y11" s="20" t="s">
        <v>113</v>
      </c>
      <c r="Z11" s="21" t="s">
        <v>124</v>
      </c>
      <c r="AA11" s="20" t="s">
        <v>33</v>
      </c>
      <c r="AB11" s="20" t="s">
        <v>103</v>
      </c>
      <c r="AC11" s="20" t="s">
        <v>114</v>
      </c>
      <c r="AD11" s="21" t="s">
        <v>125</v>
      </c>
      <c r="AE11" s="20" t="s">
        <v>37</v>
      </c>
      <c r="AF11" s="20" t="s">
        <v>104</v>
      </c>
      <c r="AG11" s="20" t="s">
        <v>115</v>
      </c>
      <c r="AH11" s="21" t="s">
        <v>126</v>
      </c>
      <c r="AI11" s="20" t="s">
        <v>41</v>
      </c>
      <c r="AJ11" s="20" t="s">
        <v>105</v>
      </c>
      <c r="AK11" s="20" t="s">
        <v>116</v>
      </c>
      <c r="AL11" s="21" t="s">
        <v>127</v>
      </c>
      <c r="AM11" s="20" t="s">
        <v>45</v>
      </c>
      <c r="AN11" s="20" t="s">
        <v>106</v>
      </c>
      <c r="AO11" s="20" t="s">
        <v>117</v>
      </c>
      <c r="AP11" s="21" t="s">
        <v>128</v>
      </c>
      <c r="AQ11" s="20" t="s">
        <v>49</v>
      </c>
      <c r="AR11" s="20" t="s">
        <v>107</v>
      </c>
      <c r="AS11" s="49" t="s">
        <v>118</v>
      </c>
      <c r="AT11" s="52" t="s">
        <v>129</v>
      </c>
      <c r="AU11" s="57" t="s">
        <v>235</v>
      </c>
      <c r="AV11" s="59" t="s">
        <v>237</v>
      </c>
      <c r="AW11" s="72" t="s">
        <v>247</v>
      </c>
      <c r="AX11" s="52" t="s">
        <v>250</v>
      </c>
      <c r="AY11" s="71" t="s">
        <v>255</v>
      </c>
      <c r="AZ11" s="72" t="s">
        <v>261</v>
      </c>
      <c r="BA11" s="72" t="s">
        <v>262</v>
      </c>
      <c r="BB11" s="52" t="s">
        <v>263</v>
      </c>
    </row>
    <row r="12" spans="1:102" x14ac:dyDescent="0.2">
      <c r="B12" s="38" t="s">
        <v>1</v>
      </c>
      <c r="C12" s="29">
        <f t="shared" ref="C12:C16" si="3">C3</f>
        <v>187991</v>
      </c>
      <c r="D12" s="29">
        <f t="shared" ref="D12:F17" si="4">D3-C3</f>
        <v>285913</v>
      </c>
      <c r="E12" s="29">
        <f t="shared" si="4"/>
        <v>309800</v>
      </c>
      <c r="F12" s="45">
        <f t="shared" si="4"/>
        <v>212665</v>
      </c>
      <c r="G12" s="29">
        <f t="shared" ref="G12:G17" si="5">G3</f>
        <v>192689</v>
      </c>
      <c r="H12" s="29">
        <f t="shared" ref="H12:J17" si="6">H3-G3</f>
        <v>280326</v>
      </c>
      <c r="I12" s="29">
        <f t="shared" si="6"/>
        <v>349438</v>
      </c>
      <c r="J12" s="45">
        <f t="shared" si="6"/>
        <v>242057</v>
      </c>
      <c r="K12" s="29">
        <f t="shared" ref="K12:K17" si="7">K3</f>
        <v>227297</v>
      </c>
      <c r="L12" s="29">
        <f t="shared" ref="L12:N17" si="8">L3-K3</f>
        <v>309064</v>
      </c>
      <c r="M12" s="29">
        <f t="shared" si="8"/>
        <v>360227</v>
      </c>
      <c r="N12" s="45">
        <f t="shared" si="8"/>
        <v>267773</v>
      </c>
      <c r="O12" s="29">
        <f t="shared" ref="O12:O17" si="9">O3</f>
        <v>228228</v>
      </c>
      <c r="P12" s="29">
        <f t="shared" ref="P12:R17" si="10">P3-O3</f>
        <v>323972</v>
      </c>
      <c r="Q12" s="29">
        <f t="shared" si="10"/>
        <v>357197</v>
      </c>
      <c r="R12" s="45">
        <f t="shared" si="10"/>
        <v>266213</v>
      </c>
      <c r="S12" s="29">
        <f t="shared" ref="S12:S17" si="11">S3</f>
        <v>202859</v>
      </c>
      <c r="T12" s="29">
        <f t="shared" ref="T12:V17" si="12">T3-S3</f>
        <v>272534</v>
      </c>
      <c r="U12" s="29">
        <f t="shared" si="12"/>
        <v>315462</v>
      </c>
      <c r="V12" s="45">
        <f t="shared" si="12"/>
        <v>63067</v>
      </c>
      <c r="W12" s="29">
        <f t="shared" ref="W12:W17" si="13">W3</f>
        <v>175514</v>
      </c>
      <c r="X12" s="29">
        <f t="shared" ref="X12:Z17" si="14">X3-W3</f>
        <v>223843</v>
      </c>
      <c r="Y12" s="29">
        <f t="shared" si="14"/>
        <v>224668</v>
      </c>
      <c r="Z12" s="45">
        <f t="shared" si="14"/>
        <v>194604</v>
      </c>
      <c r="AA12" s="29">
        <f t="shared" ref="AA12:AA17" si="15">AA3</f>
        <v>173529</v>
      </c>
      <c r="AB12" s="29">
        <f t="shared" ref="AB12:AD17" si="16">AB3-AA3</f>
        <v>223010</v>
      </c>
      <c r="AC12" s="29">
        <f t="shared" si="16"/>
        <v>224470</v>
      </c>
      <c r="AD12" s="45">
        <f t="shared" si="16"/>
        <v>97898</v>
      </c>
      <c r="AE12" s="29">
        <f t="shared" ref="AE12:AE17" si="17">AE3</f>
        <v>142963</v>
      </c>
      <c r="AF12" s="29">
        <f t="shared" ref="AF12:AH17" si="18">AF3-AE3</f>
        <v>215780</v>
      </c>
      <c r="AG12" s="29">
        <f t="shared" si="18"/>
        <v>192344</v>
      </c>
      <c r="AH12" s="45">
        <f t="shared" si="18"/>
        <v>156298</v>
      </c>
      <c r="AI12" s="29">
        <f t="shared" ref="AI12:AI17" si="19">AI3</f>
        <v>124765</v>
      </c>
      <c r="AJ12" s="29">
        <f t="shared" ref="AJ12:AL17" si="20">AJ3-AI3</f>
        <v>192118</v>
      </c>
      <c r="AK12" s="29">
        <f t="shared" si="20"/>
        <v>196557</v>
      </c>
      <c r="AL12" s="45">
        <f t="shared" si="20"/>
        <v>169161</v>
      </c>
      <c r="AM12" s="29">
        <f t="shared" ref="AM12:AM17" si="21">AM3</f>
        <v>128494</v>
      </c>
      <c r="AN12" s="29">
        <f t="shared" ref="AN12:AP17" si="22">AN3-AM3</f>
        <v>198290</v>
      </c>
      <c r="AO12" s="29">
        <f t="shared" si="22"/>
        <v>204160</v>
      </c>
      <c r="AP12" s="45">
        <f t="shared" si="22"/>
        <v>176841</v>
      </c>
      <c r="AQ12" s="29">
        <f t="shared" ref="AQ12:AQ17" si="23">AQ3</f>
        <v>229201</v>
      </c>
      <c r="AR12" s="29">
        <f t="shared" ref="AR12:AS17" si="24">AR3-AQ3</f>
        <v>362425</v>
      </c>
      <c r="AS12" s="29">
        <f>AS3-AR3</f>
        <v>362903</v>
      </c>
      <c r="AT12" s="45">
        <f>AT3-AS3</f>
        <v>308197</v>
      </c>
      <c r="AU12" s="73">
        <f t="shared" ref="AU12:AU17" si="25">AU3</f>
        <v>247214</v>
      </c>
      <c r="AV12" s="73">
        <f t="shared" ref="AV12:AV17" si="26">AV3-AU3</f>
        <v>392660</v>
      </c>
      <c r="AW12" s="73">
        <v>396374</v>
      </c>
      <c r="AX12" s="45">
        <f t="shared" ref="AX12:AX17" si="27">AX3-AW3</f>
        <v>346631</v>
      </c>
      <c r="AY12" s="73">
        <f t="shared" ref="AY12:AY17" si="28">AY3</f>
        <v>265951</v>
      </c>
      <c r="AZ12" s="73">
        <f>AZ3-AY3</f>
        <v>413579</v>
      </c>
      <c r="BA12" s="73">
        <f>BA3-AZ3</f>
        <v>421924</v>
      </c>
      <c r="BB12" s="45">
        <f>BB3-BA3</f>
        <v>356619</v>
      </c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</row>
    <row r="13" spans="1:102" x14ac:dyDescent="0.2">
      <c r="B13" s="38" t="s">
        <v>2</v>
      </c>
      <c r="C13" s="29">
        <f t="shared" si="3"/>
        <v>-16854</v>
      </c>
      <c r="D13" s="29">
        <f t="shared" si="4"/>
        <v>47614</v>
      </c>
      <c r="E13" s="29">
        <f t="shared" si="4"/>
        <v>54153</v>
      </c>
      <c r="F13" s="32">
        <f t="shared" si="4"/>
        <v>50828</v>
      </c>
      <c r="G13" s="29">
        <f t="shared" si="5"/>
        <v>-9869</v>
      </c>
      <c r="H13" s="29">
        <f t="shared" si="6"/>
        <v>30016</v>
      </c>
      <c r="I13" s="29">
        <f t="shared" si="6"/>
        <v>60252</v>
      </c>
      <c r="J13" s="32">
        <f t="shared" si="6"/>
        <v>47389</v>
      </c>
      <c r="K13" s="29">
        <f t="shared" si="7"/>
        <v>-1143</v>
      </c>
      <c r="L13" s="29">
        <f t="shared" si="8"/>
        <v>39332</v>
      </c>
      <c r="M13" s="29">
        <f t="shared" si="8"/>
        <v>51180</v>
      </c>
      <c r="N13" s="32">
        <f t="shared" si="8"/>
        <v>119721</v>
      </c>
      <c r="O13" s="29">
        <f t="shared" si="9"/>
        <v>-7266</v>
      </c>
      <c r="P13" s="29">
        <f t="shared" si="10"/>
        <v>42166</v>
      </c>
      <c r="Q13" s="29">
        <f t="shared" si="10"/>
        <v>33574</v>
      </c>
      <c r="R13" s="32">
        <f t="shared" si="10"/>
        <v>-7739</v>
      </c>
      <c r="S13" s="29">
        <f t="shared" si="11"/>
        <v>-20066</v>
      </c>
      <c r="T13" s="29">
        <f t="shared" si="12"/>
        <v>24952</v>
      </c>
      <c r="U13" s="29">
        <f t="shared" si="12"/>
        <v>19712</v>
      </c>
      <c r="V13" s="32">
        <f t="shared" si="12"/>
        <v>40601</v>
      </c>
      <c r="W13" s="29">
        <f t="shared" si="13"/>
        <v>-9448</v>
      </c>
      <c r="X13" s="29">
        <f t="shared" si="14"/>
        <v>23647</v>
      </c>
      <c r="Y13" s="29">
        <f t="shared" si="14"/>
        <v>22205</v>
      </c>
      <c r="Z13" s="32">
        <f t="shared" si="14"/>
        <v>13264</v>
      </c>
      <c r="AA13" s="29">
        <f t="shared" si="15"/>
        <v>4569</v>
      </c>
      <c r="AB13" s="29">
        <f t="shared" si="16"/>
        <v>46167</v>
      </c>
      <c r="AC13" s="29">
        <f t="shared" si="16"/>
        <v>101899</v>
      </c>
      <c r="AD13" s="32">
        <f t="shared" si="16"/>
        <v>8741</v>
      </c>
      <c r="AE13" s="29">
        <f t="shared" si="17"/>
        <v>-10782</v>
      </c>
      <c r="AF13" s="29">
        <f t="shared" si="18"/>
        <v>56499</v>
      </c>
      <c r="AG13" s="29">
        <f t="shared" si="18"/>
        <v>33723</v>
      </c>
      <c r="AH13" s="32">
        <f t="shared" si="18"/>
        <v>2666</v>
      </c>
      <c r="AI13" s="29">
        <f t="shared" si="19"/>
        <v>-6948</v>
      </c>
      <c r="AJ13" s="29">
        <f t="shared" si="20"/>
        <v>34459</v>
      </c>
      <c r="AK13" s="29">
        <f t="shared" si="20"/>
        <v>38859</v>
      </c>
      <c r="AL13" s="32">
        <f t="shared" si="20"/>
        <v>15518</v>
      </c>
      <c r="AM13" s="29">
        <f t="shared" si="21"/>
        <v>-12727</v>
      </c>
      <c r="AN13" s="29">
        <f t="shared" si="22"/>
        <v>43506</v>
      </c>
      <c r="AO13" s="29">
        <f t="shared" si="22"/>
        <v>48201</v>
      </c>
      <c r="AP13" s="32">
        <f t="shared" si="22"/>
        <v>22123</v>
      </c>
      <c r="AQ13" s="29">
        <f t="shared" si="23"/>
        <v>-18511</v>
      </c>
      <c r="AR13" s="29">
        <f t="shared" si="24"/>
        <v>89862</v>
      </c>
      <c r="AS13" s="29">
        <f t="shared" si="24"/>
        <v>95328</v>
      </c>
      <c r="AT13" s="32">
        <f>AT4-AS4</f>
        <v>55004</v>
      </c>
      <c r="AU13" s="73">
        <f t="shared" si="25"/>
        <v>-9192</v>
      </c>
      <c r="AV13" s="73">
        <f t="shared" si="26"/>
        <v>100715</v>
      </c>
      <c r="AW13" s="73">
        <v>104819</v>
      </c>
      <c r="AX13" s="32">
        <f t="shared" si="27"/>
        <v>68135</v>
      </c>
      <c r="AY13" s="73">
        <f t="shared" si="28"/>
        <v>-365</v>
      </c>
      <c r="AZ13" s="73">
        <f t="shared" ref="AZ12:AZ17" si="29">AZ4-AY4</f>
        <v>121434</v>
      </c>
      <c r="BA13" s="73">
        <f t="shared" ref="BA13:BA17" si="30">BA4-AZ4</f>
        <v>129088</v>
      </c>
      <c r="BB13" s="32">
        <f t="shared" ref="BB12:BB17" si="31">BB4-BA4</f>
        <v>65520</v>
      </c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</row>
    <row r="14" spans="1:102" x14ac:dyDescent="0.2">
      <c r="B14" s="38" t="s">
        <v>3</v>
      </c>
      <c r="C14" s="29">
        <f t="shared" si="3"/>
        <v>-19063</v>
      </c>
      <c r="D14" s="29">
        <f t="shared" si="4"/>
        <v>44045</v>
      </c>
      <c r="E14" s="29">
        <f t="shared" si="4"/>
        <v>54390</v>
      </c>
      <c r="F14" s="32">
        <f t="shared" si="4"/>
        <v>46641</v>
      </c>
      <c r="G14" s="29">
        <f t="shared" si="5"/>
        <v>-11782</v>
      </c>
      <c r="H14" s="29">
        <f t="shared" si="6"/>
        <v>27378</v>
      </c>
      <c r="I14" s="29">
        <f>I5-H5</f>
        <v>57880</v>
      </c>
      <c r="J14" s="32">
        <f t="shared" si="6"/>
        <v>40104</v>
      </c>
      <c r="K14" s="29">
        <f t="shared" si="7"/>
        <v>-4160</v>
      </c>
      <c r="L14" s="29">
        <f t="shared" si="8"/>
        <v>36194</v>
      </c>
      <c r="M14" s="29">
        <f t="shared" si="8"/>
        <v>47537</v>
      </c>
      <c r="N14" s="32">
        <f t="shared" si="8"/>
        <v>113367</v>
      </c>
      <c r="O14" s="29">
        <f t="shared" si="9"/>
        <v>-11784</v>
      </c>
      <c r="P14" s="29">
        <f t="shared" si="10"/>
        <v>37570</v>
      </c>
      <c r="Q14" s="29">
        <f t="shared" si="10"/>
        <v>26938</v>
      </c>
      <c r="R14" s="32">
        <f t="shared" si="10"/>
        <v>-17082</v>
      </c>
      <c r="S14" s="29">
        <f t="shared" si="11"/>
        <v>-25627</v>
      </c>
      <c r="T14" s="29">
        <f t="shared" si="12"/>
        <v>15699</v>
      </c>
      <c r="U14" s="29">
        <f t="shared" si="12"/>
        <v>14936</v>
      </c>
      <c r="V14" s="32">
        <f t="shared" si="12"/>
        <v>38424</v>
      </c>
      <c r="W14" s="29">
        <f t="shared" si="13"/>
        <v>-13487</v>
      </c>
      <c r="X14" s="29">
        <f t="shared" si="14"/>
        <v>16794</v>
      </c>
      <c r="Y14" s="29">
        <f t="shared" si="14"/>
        <v>18274</v>
      </c>
      <c r="Z14" s="32">
        <f t="shared" si="14"/>
        <v>4386</v>
      </c>
      <c r="AA14" s="29">
        <f t="shared" si="15"/>
        <v>1663</v>
      </c>
      <c r="AB14" s="29">
        <f t="shared" si="16"/>
        <v>42306</v>
      </c>
      <c r="AC14" s="29">
        <f t="shared" si="16"/>
        <v>102201</v>
      </c>
      <c r="AD14" s="32">
        <f t="shared" si="16"/>
        <v>15591</v>
      </c>
      <c r="AE14" s="29">
        <f t="shared" si="17"/>
        <v>-8813</v>
      </c>
      <c r="AF14" s="29">
        <f t="shared" si="18"/>
        <v>57691</v>
      </c>
      <c r="AG14" s="29">
        <f t="shared" si="18"/>
        <v>35397</v>
      </c>
      <c r="AH14" s="32">
        <f t="shared" si="18"/>
        <v>5007</v>
      </c>
      <c r="AI14" s="29">
        <f t="shared" si="19"/>
        <v>-6232</v>
      </c>
      <c r="AJ14" s="29">
        <f t="shared" si="20"/>
        <v>34439</v>
      </c>
      <c r="AK14" s="29">
        <f t="shared" si="20"/>
        <v>39946</v>
      </c>
      <c r="AL14" s="32">
        <f t="shared" si="20"/>
        <v>16567</v>
      </c>
      <c r="AM14" s="29">
        <f t="shared" si="21"/>
        <v>-11793</v>
      </c>
      <c r="AN14" s="29">
        <f t="shared" si="22"/>
        <v>45091</v>
      </c>
      <c r="AO14" s="29">
        <f t="shared" si="22"/>
        <v>49618</v>
      </c>
      <c r="AP14" s="32">
        <f t="shared" si="22"/>
        <v>29911</v>
      </c>
      <c r="AQ14" s="29">
        <f t="shared" si="23"/>
        <v>-22233</v>
      </c>
      <c r="AR14" s="29">
        <f t="shared" si="24"/>
        <v>90638</v>
      </c>
      <c r="AS14" s="29">
        <f t="shared" si="24"/>
        <v>92259</v>
      </c>
      <c r="AT14" s="32">
        <f>AT5-AS5</f>
        <v>51501</v>
      </c>
      <c r="AU14" s="73">
        <f t="shared" si="25"/>
        <v>-15510</v>
      </c>
      <c r="AV14" s="73">
        <f t="shared" si="26"/>
        <v>100374</v>
      </c>
      <c r="AW14" s="73">
        <v>98725</v>
      </c>
      <c r="AX14" s="32">
        <f t="shared" si="27"/>
        <v>73565</v>
      </c>
      <c r="AY14" s="73">
        <f t="shared" si="28"/>
        <v>-12157</v>
      </c>
      <c r="AZ14" s="73">
        <f t="shared" si="29"/>
        <v>116974</v>
      </c>
      <c r="BA14" s="73">
        <f t="shared" si="30"/>
        <v>126981</v>
      </c>
      <c r="BB14" s="32">
        <f t="shared" si="31"/>
        <v>54764</v>
      </c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</row>
    <row r="15" spans="1:102" x14ac:dyDescent="0.2">
      <c r="B15" s="38" t="s">
        <v>4</v>
      </c>
      <c r="C15" s="29">
        <f t="shared" si="3"/>
        <v>-19675</v>
      </c>
      <c r="D15" s="29">
        <f t="shared" si="4"/>
        <v>36936</v>
      </c>
      <c r="E15" s="29">
        <f t="shared" si="4"/>
        <v>44027</v>
      </c>
      <c r="F15" s="32">
        <f t="shared" si="4"/>
        <v>36683</v>
      </c>
      <c r="G15" s="29">
        <f t="shared" si="5"/>
        <v>-10522</v>
      </c>
      <c r="H15" s="29">
        <f t="shared" si="6"/>
        <v>22228</v>
      </c>
      <c r="I15" s="29">
        <f t="shared" si="6"/>
        <v>47202</v>
      </c>
      <c r="J15" s="32">
        <f t="shared" si="6"/>
        <v>29980</v>
      </c>
      <c r="K15" s="29">
        <f t="shared" si="7"/>
        <v>-3789</v>
      </c>
      <c r="L15" s="29">
        <f t="shared" si="8"/>
        <v>29060</v>
      </c>
      <c r="M15" s="29">
        <f t="shared" si="8"/>
        <v>35535</v>
      </c>
      <c r="N15" s="32">
        <f t="shared" si="8"/>
        <v>93313</v>
      </c>
      <c r="O15" s="29">
        <f t="shared" si="9"/>
        <v>-9724</v>
      </c>
      <c r="P15" s="29">
        <f t="shared" si="10"/>
        <v>30097</v>
      </c>
      <c r="Q15" s="29">
        <f t="shared" si="10"/>
        <v>21433</v>
      </c>
      <c r="R15" s="32">
        <f t="shared" si="10"/>
        <v>-15694</v>
      </c>
      <c r="S15" s="29">
        <f t="shared" si="11"/>
        <v>-23365</v>
      </c>
      <c r="T15" s="29">
        <f t="shared" si="12"/>
        <v>11330</v>
      </c>
      <c r="U15" s="29">
        <f t="shared" si="12"/>
        <v>8489</v>
      </c>
      <c r="V15" s="32">
        <f t="shared" si="12"/>
        <v>-2515</v>
      </c>
      <c r="W15" s="29">
        <f t="shared" si="13"/>
        <v>-13360</v>
      </c>
      <c r="X15" s="29">
        <f t="shared" si="14"/>
        <v>11869</v>
      </c>
      <c r="Y15" s="29">
        <f t="shared" si="14"/>
        <v>13156</v>
      </c>
      <c r="Z15" s="32">
        <f t="shared" si="14"/>
        <v>-907</v>
      </c>
      <c r="AA15" s="29">
        <f t="shared" si="15"/>
        <v>413</v>
      </c>
      <c r="AB15" s="29">
        <f t="shared" si="16"/>
        <v>33165</v>
      </c>
      <c r="AC15" s="29">
        <f t="shared" si="16"/>
        <v>82348</v>
      </c>
      <c r="AD15" s="32">
        <f t="shared" si="16"/>
        <v>3138</v>
      </c>
      <c r="AE15" s="29">
        <f t="shared" si="17"/>
        <v>-7834</v>
      </c>
      <c r="AF15" s="29">
        <f t="shared" si="18"/>
        <v>45867</v>
      </c>
      <c r="AG15" s="29">
        <f t="shared" si="18"/>
        <v>29020</v>
      </c>
      <c r="AH15" s="32">
        <f t="shared" si="18"/>
        <v>1131</v>
      </c>
      <c r="AI15" s="29">
        <f t="shared" si="19"/>
        <v>-6025</v>
      </c>
      <c r="AJ15" s="29">
        <f t="shared" si="20"/>
        <v>26725</v>
      </c>
      <c r="AK15" s="29">
        <f t="shared" si="20"/>
        <v>32117</v>
      </c>
      <c r="AL15" s="32">
        <f t="shared" si="20"/>
        <v>12166</v>
      </c>
      <c r="AM15" s="29">
        <f t="shared" si="21"/>
        <v>-9956</v>
      </c>
      <c r="AN15" s="29">
        <f t="shared" si="22"/>
        <v>36241</v>
      </c>
      <c r="AO15" s="29">
        <f t="shared" si="22"/>
        <v>39880</v>
      </c>
      <c r="AP15" s="32">
        <f t="shared" si="22"/>
        <v>23032</v>
      </c>
      <c r="AQ15" s="29">
        <f t="shared" si="23"/>
        <v>-22332</v>
      </c>
      <c r="AR15" s="29">
        <f t="shared" si="24"/>
        <v>75609</v>
      </c>
      <c r="AS15" s="29">
        <f t="shared" si="24"/>
        <v>75809</v>
      </c>
      <c r="AT15" s="32">
        <f>AT6-AS6</f>
        <v>52496</v>
      </c>
      <c r="AU15" s="73">
        <f t="shared" si="25"/>
        <v>-13444</v>
      </c>
      <c r="AV15" s="73">
        <f t="shared" si="26"/>
        <v>84822</v>
      </c>
      <c r="AW15" s="73">
        <v>80049</v>
      </c>
      <c r="AX15" s="32">
        <f t="shared" si="27"/>
        <v>55720</v>
      </c>
      <c r="AY15" s="73">
        <f t="shared" si="28"/>
        <v>-11161</v>
      </c>
      <c r="AZ15" s="73">
        <f t="shared" si="29"/>
        <v>93432</v>
      </c>
      <c r="BA15" s="73">
        <f t="shared" si="30"/>
        <v>105914</v>
      </c>
      <c r="BB15" s="32">
        <f t="shared" si="31"/>
        <v>44256</v>
      </c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</row>
    <row r="16" spans="1:102" x14ac:dyDescent="0.2">
      <c r="B16" s="38" t="s">
        <v>5</v>
      </c>
      <c r="C16" s="29">
        <f t="shared" si="3"/>
        <v>29923</v>
      </c>
      <c r="D16" s="29">
        <f t="shared" si="4"/>
        <v>24964</v>
      </c>
      <c r="E16" s="29">
        <f t="shared" si="4"/>
        <v>27739</v>
      </c>
      <c r="F16" s="32">
        <f t="shared" si="4"/>
        <v>47558</v>
      </c>
      <c r="G16" s="29">
        <f t="shared" si="5"/>
        <v>24757</v>
      </c>
      <c r="H16" s="29">
        <f t="shared" si="6"/>
        <v>43761</v>
      </c>
      <c r="I16" s="29">
        <f t="shared" si="6"/>
        <v>36514</v>
      </c>
      <c r="J16" s="32">
        <f t="shared" si="6"/>
        <v>47711</v>
      </c>
      <c r="K16" s="29">
        <f t="shared" si="7"/>
        <v>40644</v>
      </c>
      <c r="L16" s="29">
        <f t="shared" si="8"/>
        <v>41058</v>
      </c>
      <c r="M16" s="29">
        <f t="shared" si="8"/>
        <v>41308</v>
      </c>
      <c r="N16" s="32">
        <f t="shared" si="8"/>
        <v>30531</v>
      </c>
      <c r="O16" s="29">
        <f t="shared" si="9"/>
        <v>42400</v>
      </c>
      <c r="P16" s="29">
        <f t="shared" si="10"/>
        <v>42517</v>
      </c>
      <c r="Q16" s="29">
        <f t="shared" si="10"/>
        <v>45613</v>
      </c>
      <c r="R16" s="32">
        <f t="shared" si="10"/>
        <v>46623</v>
      </c>
      <c r="S16" s="29">
        <f t="shared" si="11"/>
        <v>45197</v>
      </c>
      <c r="T16" s="29">
        <f t="shared" si="12"/>
        <v>40864</v>
      </c>
      <c r="U16" s="29">
        <f t="shared" si="12"/>
        <v>45395</v>
      </c>
      <c r="V16" s="32">
        <f t="shared" si="12"/>
        <v>35123</v>
      </c>
      <c r="W16" s="29">
        <f t="shared" si="13"/>
        <v>40673</v>
      </c>
      <c r="X16" s="29">
        <f t="shared" si="14"/>
        <v>40073</v>
      </c>
      <c r="Y16" s="29">
        <f t="shared" si="14"/>
        <v>40153</v>
      </c>
      <c r="Z16" s="32">
        <f t="shared" si="14"/>
        <v>39102</v>
      </c>
      <c r="AA16" s="29">
        <f t="shared" si="15"/>
        <v>39222</v>
      </c>
      <c r="AB16" s="29">
        <f t="shared" si="16"/>
        <v>37902</v>
      </c>
      <c r="AC16" s="29">
        <f t="shared" si="16"/>
        <v>37949</v>
      </c>
      <c r="AD16" s="32">
        <f t="shared" si="16"/>
        <v>36031</v>
      </c>
      <c r="AE16" s="29">
        <f t="shared" si="17"/>
        <v>29913</v>
      </c>
      <c r="AF16" s="29">
        <f t="shared" si="18"/>
        <v>26931</v>
      </c>
      <c r="AG16" s="29">
        <f t="shared" si="18"/>
        <v>29939</v>
      </c>
      <c r="AH16" s="32">
        <f t="shared" si="18"/>
        <v>25504</v>
      </c>
      <c r="AI16" s="29">
        <f t="shared" si="19"/>
        <v>28120</v>
      </c>
      <c r="AJ16" s="29">
        <f t="shared" si="20"/>
        <v>28460</v>
      </c>
      <c r="AK16" s="29">
        <f t="shared" si="20"/>
        <v>29290</v>
      </c>
      <c r="AL16" s="32">
        <f t="shared" si="20"/>
        <v>28476</v>
      </c>
      <c r="AM16" s="29">
        <f t="shared" si="21"/>
        <v>28037</v>
      </c>
      <c r="AN16" s="29">
        <f t="shared" si="22"/>
        <v>27330</v>
      </c>
      <c r="AO16" s="29">
        <f t="shared" si="22"/>
        <v>27864</v>
      </c>
      <c r="AP16" s="32">
        <f t="shared" si="22"/>
        <v>28163</v>
      </c>
      <c r="AQ16" s="29">
        <f t="shared" si="23"/>
        <v>34329</v>
      </c>
      <c r="AR16" s="29">
        <f t="shared" si="24"/>
        <v>34859</v>
      </c>
      <c r="AS16" s="29">
        <f t="shared" si="24"/>
        <v>34758</v>
      </c>
      <c r="AT16" s="32">
        <f>AT7-AS7</f>
        <v>35357</v>
      </c>
      <c r="AU16" s="73">
        <f t="shared" si="25"/>
        <v>35597</v>
      </c>
      <c r="AV16" s="73">
        <f t="shared" si="26"/>
        <v>37255</v>
      </c>
      <c r="AW16" s="73">
        <v>36989</v>
      </c>
      <c r="AX16" s="32">
        <f t="shared" si="27"/>
        <v>38363</v>
      </c>
      <c r="AY16" s="73">
        <f t="shared" si="28"/>
        <v>41602</v>
      </c>
      <c r="AZ16" s="73">
        <f t="shared" si="29"/>
        <v>40584</v>
      </c>
      <c r="BA16" s="73">
        <f t="shared" si="30"/>
        <v>41126</v>
      </c>
      <c r="BB16" s="32">
        <f t="shared" si="31"/>
        <v>40755</v>
      </c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</row>
    <row r="17" spans="1:98" x14ac:dyDescent="0.2">
      <c r="B17" s="38" t="s">
        <v>0</v>
      </c>
      <c r="C17" s="29">
        <f>C8</f>
        <v>13069</v>
      </c>
      <c r="D17" s="29">
        <f t="shared" si="4"/>
        <v>72578</v>
      </c>
      <c r="E17" s="29">
        <f t="shared" si="4"/>
        <v>81892</v>
      </c>
      <c r="F17" s="32">
        <f>F8-E8</f>
        <v>98386</v>
      </c>
      <c r="G17" s="29">
        <f t="shared" si="5"/>
        <v>14888</v>
      </c>
      <c r="H17" s="29">
        <f t="shared" si="6"/>
        <v>73777</v>
      </c>
      <c r="I17" s="29">
        <f t="shared" si="6"/>
        <v>96766</v>
      </c>
      <c r="J17" s="32">
        <f t="shared" si="6"/>
        <v>95100</v>
      </c>
      <c r="K17" s="29">
        <f t="shared" si="7"/>
        <v>39501</v>
      </c>
      <c r="L17" s="29">
        <f t="shared" si="8"/>
        <v>80390</v>
      </c>
      <c r="M17" s="29">
        <f t="shared" si="8"/>
        <v>92488</v>
      </c>
      <c r="N17" s="32">
        <f t="shared" si="8"/>
        <v>150252</v>
      </c>
      <c r="O17" s="29">
        <f t="shared" si="9"/>
        <v>35134</v>
      </c>
      <c r="P17" s="29">
        <f t="shared" si="10"/>
        <v>84683</v>
      </c>
      <c r="Q17" s="29">
        <f t="shared" si="10"/>
        <v>79187</v>
      </c>
      <c r="R17" s="32">
        <f t="shared" si="10"/>
        <v>38884</v>
      </c>
      <c r="S17" s="29">
        <f t="shared" si="11"/>
        <v>25131</v>
      </c>
      <c r="T17" s="29">
        <f t="shared" si="12"/>
        <v>65816</v>
      </c>
      <c r="U17" s="29">
        <f t="shared" si="12"/>
        <v>65107</v>
      </c>
      <c r="V17" s="32">
        <f t="shared" si="12"/>
        <v>75724</v>
      </c>
      <c r="W17" s="29">
        <f t="shared" si="13"/>
        <v>31225</v>
      </c>
      <c r="X17" s="29">
        <f t="shared" si="14"/>
        <v>63720</v>
      </c>
      <c r="Y17" s="29">
        <f t="shared" si="14"/>
        <v>62358</v>
      </c>
      <c r="Z17" s="32">
        <f t="shared" si="14"/>
        <v>52366</v>
      </c>
      <c r="AA17" s="29">
        <f t="shared" si="15"/>
        <v>43791</v>
      </c>
      <c r="AB17" s="29">
        <f t="shared" si="16"/>
        <v>84069</v>
      </c>
      <c r="AC17" s="29">
        <f t="shared" si="16"/>
        <v>139848</v>
      </c>
      <c r="AD17" s="32">
        <f t="shared" si="16"/>
        <v>44772</v>
      </c>
      <c r="AE17" s="29">
        <f t="shared" si="17"/>
        <v>19131</v>
      </c>
      <c r="AF17" s="29">
        <f t="shared" si="18"/>
        <v>83430</v>
      </c>
      <c r="AG17" s="29">
        <f t="shared" si="18"/>
        <v>63662</v>
      </c>
      <c r="AH17" s="32">
        <f t="shared" si="18"/>
        <v>28170</v>
      </c>
      <c r="AI17" s="29">
        <f t="shared" si="19"/>
        <v>21172</v>
      </c>
      <c r="AJ17" s="29">
        <f t="shared" si="20"/>
        <v>62919</v>
      </c>
      <c r="AK17" s="29">
        <f t="shared" si="20"/>
        <v>68149</v>
      </c>
      <c r="AL17" s="32">
        <f t="shared" si="20"/>
        <v>43994</v>
      </c>
      <c r="AM17" s="29">
        <f t="shared" si="21"/>
        <v>15310</v>
      </c>
      <c r="AN17" s="29">
        <f t="shared" si="22"/>
        <v>70836</v>
      </c>
      <c r="AO17" s="29">
        <f t="shared" si="22"/>
        <v>76065</v>
      </c>
      <c r="AP17" s="32">
        <f t="shared" si="22"/>
        <v>50286</v>
      </c>
      <c r="AQ17" s="29">
        <f t="shared" si="23"/>
        <v>15818</v>
      </c>
      <c r="AR17" s="29">
        <f t="shared" si="24"/>
        <v>124721</v>
      </c>
      <c r="AS17" s="29">
        <f t="shared" si="24"/>
        <v>130086</v>
      </c>
      <c r="AT17" s="32">
        <f>AT8-AS8</f>
        <v>90361</v>
      </c>
      <c r="AU17" s="73">
        <f t="shared" si="25"/>
        <v>26405</v>
      </c>
      <c r="AV17" s="73">
        <f t="shared" si="26"/>
        <v>137970</v>
      </c>
      <c r="AW17" s="73">
        <f t="shared" ref="AW17" si="32">AW8-AV8</f>
        <v>141808</v>
      </c>
      <c r="AX17" s="32">
        <f t="shared" si="27"/>
        <v>106498</v>
      </c>
      <c r="AY17" s="73">
        <f t="shared" si="28"/>
        <v>41237</v>
      </c>
      <c r="AZ17" s="73">
        <f t="shared" si="29"/>
        <v>162018</v>
      </c>
      <c r="BA17" s="73">
        <f t="shared" si="30"/>
        <v>170214</v>
      </c>
      <c r="BB17" s="32">
        <f t="shared" si="31"/>
        <v>106275</v>
      </c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</row>
    <row r="18" spans="1:98" s="36" customFormat="1" x14ac:dyDescent="0.2"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1"/>
      <c r="AU18" s="63"/>
      <c r="AV18" s="63"/>
      <c r="AW18" s="75"/>
      <c r="AX18" s="75"/>
      <c r="AY18" s="75"/>
    </row>
    <row r="19" spans="1:98" s="36" customFormat="1" x14ac:dyDescent="0.2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1"/>
      <c r="AU19" s="63"/>
      <c r="AV19" s="63"/>
      <c r="AW19" s="75"/>
      <c r="AX19" s="75"/>
      <c r="AY19" s="75"/>
    </row>
    <row r="20" spans="1:98" s="4" customFormat="1" x14ac:dyDescent="0.2">
      <c r="A20" s="36"/>
      <c r="B20" s="46"/>
      <c r="C20" s="7" t="s">
        <v>53</v>
      </c>
      <c r="D20" s="7" t="s">
        <v>64</v>
      </c>
      <c r="E20" s="7" t="s">
        <v>75</v>
      </c>
      <c r="F20" s="8" t="s">
        <v>86</v>
      </c>
      <c r="G20" s="7" t="s">
        <v>54</v>
      </c>
      <c r="H20" s="7" t="s">
        <v>65</v>
      </c>
      <c r="I20" s="7" t="s">
        <v>76</v>
      </c>
      <c r="J20" s="8" t="s">
        <v>87</v>
      </c>
      <c r="K20" s="7" t="s">
        <v>55</v>
      </c>
      <c r="L20" s="7" t="s">
        <v>66</v>
      </c>
      <c r="M20" s="7" t="s">
        <v>77</v>
      </c>
      <c r="N20" s="8" t="s">
        <v>88</v>
      </c>
      <c r="O20" s="7" t="s">
        <v>56</v>
      </c>
      <c r="P20" s="7" t="s">
        <v>67</v>
      </c>
      <c r="Q20" s="7" t="s">
        <v>78</v>
      </c>
      <c r="R20" s="8" t="s">
        <v>89</v>
      </c>
      <c r="S20" s="7" t="s">
        <v>57</v>
      </c>
      <c r="T20" s="7" t="s">
        <v>68</v>
      </c>
      <c r="U20" s="7" t="s">
        <v>79</v>
      </c>
      <c r="V20" s="8" t="s">
        <v>90</v>
      </c>
      <c r="W20" s="7" t="s">
        <v>58</v>
      </c>
      <c r="X20" s="7" t="s">
        <v>69</v>
      </c>
      <c r="Y20" s="7" t="s">
        <v>80</v>
      </c>
      <c r="Z20" s="8" t="s">
        <v>91</v>
      </c>
      <c r="AA20" s="7" t="s">
        <v>59</v>
      </c>
      <c r="AB20" s="7" t="s">
        <v>70</v>
      </c>
      <c r="AC20" s="7" t="s">
        <v>81</v>
      </c>
      <c r="AD20" s="8" t="s">
        <v>92</v>
      </c>
      <c r="AE20" s="7" t="s">
        <v>60</v>
      </c>
      <c r="AF20" s="7" t="s">
        <v>71</v>
      </c>
      <c r="AG20" s="7" t="s">
        <v>82</v>
      </c>
      <c r="AH20" s="8" t="s">
        <v>93</v>
      </c>
      <c r="AI20" s="7" t="s">
        <v>61</v>
      </c>
      <c r="AJ20" s="7" t="s">
        <v>72</v>
      </c>
      <c r="AK20" s="7" t="s">
        <v>83</v>
      </c>
      <c r="AL20" s="8" t="s">
        <v>94</v>
      </c>
      <c r="AM20" s="7" t="s">
        <v>62</v>
      </c>
      <c r="AN20" s="7" t="s">
        <v>73</v>
      </c>
      <c r="AO20" s="7" t="s">
        <v>84</v>
      </c>
      <c r="AP20" s="8" t="s">
        <v>95</v>
      </c>
      <c r="AQ20" s="7" t="s">
        <v>63</v>
      </c>
      <c r="AR20" s="7" t="s">
        <v>74</v>
      </c>
      <c r="AS20" s="50" t="s">
        <v>85</v>
      </c>
      <c r="AT20" s="53" t="s">
        <v>96</v>
      </c>
      <c r="AU20" s="57" t="s">
        <v>238</v>
      </c>
      <c r="AV20" s="57" t="s">
        <v>239</v>
      </c>
      <c r="AW20" s="71" t="s">
        <v>246</v>
      </c>
      <c r="AX20" s="53" t="s">
        <v>251</v>
      </c>
      <c r="AY20" s="71" t="s">
        <v>254</v>
      </c>
      <c r="AZ20" s="71" t="s">
        <v>264</v>
      </c>
      <c r="BA20" s="71" t="s">
        <v>265</v>
      </c>
      <c r="BB20" s="53" t="s">
        <v>266</v>
      </c>
    </row>
    <row r="21" spans="1:98" s="4" customFormat="1" x14ac:dyDescent="0.2">
      <c r="A21" s="36"/>
      <c r="B21" s="38" t="s">
        <v>6</v>
      </c>
      <c r="C21" s="29">
        <v>2162019</v>
      </c>
      <c r="D21" s="29">
        <v>2234076</v>
      </c>
      <c r="E21" s="29">
        <v>2231465</v>
      </c>
      <c r="F21" s="45">
        <v>2177895</v>
      </c>
      <c r="G21" s="29">
        <v>2206444</v>
      </c>
      <c r="H21" s="29">
        <v>2257442</v>
      </c>
      <c r="I21" s="29">
        <v>2275599</v>
      </c>
      <c r="J21" s="45">
        <v>2265052</v>
      </c>
      <c r="K21" s="29">
        <v>2269309</v>
      </c>
      <c r="L21" s="29">
        <v>2331361</v>
      </c>
      <c r="M21" s="29">
        <v>2325345</v>
      </c>
      <c r="N21" s="45">
        <v>2367300</v>
      </c>
      <c r="O21" s="29">
        <v>2357421</v>
      </c>
      <c r="P21" s="29">
        <v>2468271</v>
      </c>
      <c r="Q21" s="29">
        <v>2502937</v>
      </c>
      <c r="R21" s="45">
        <v>2496037</v>
      </c>
      <c r="S21" s="29">
        <v>2455633</v>
      </c>
      <c r="T21" s="29">
        <v>2533023</v>
      </c>
      <c r="U21" s="29">
        <v>2519086</v>
      </c>
      <c r="V21" s="45">
        <v>2355477</v>
      </c>
      <c r="W21" s="29">
        <v>2288339</v>
      </c>
      <c r="X21" s="29">
        <v>2305921</v>
      </c>
      <c r="Y21" s="29">
        <v>2304317</v>
      </c>
      <c r="Z21" s="45">
        <v>2217014</v>
      </c>
      <c r="AA21" s="29">
        <v>2221983</v>
      </c>
      <c r="AB21" s="29">
        <v>2258273</v>
      </c>
      <c r="AC21" s="29">
        <v>2187086</v>
      </c>
      <c r="AD21" s="45">
        <v>2140627</v>
      </c>
      <c r="AE21" s="29">
        <v>2070678</v>
      </c>
      <c r="AF21" s="29">
        <v>2130618</v>
      </c>
      <c r="AG21" s="29">
        <v>2093993</v>
      </c>
      <c r="AH21" s="45">
        <v>2119810</v>
      </c>
      <c r="AI21" s="29">
        <v>2071327</v>
      </c>
      <c r="AJ21" s="29">
        <v>2088563</v>
      </c>
      <c r="AK21" s="29">
        <v>2045994</v>
      </c>
      <c r="AL21" s="45">
        <v>2054329</v>
      </c>
      <c r="AM21" s="29">
        <v>2041415</v>
      </c>
      <c r="AN21" s="29">
        <v>2094064</v>
      </c>
      <c r="AO21" s="29">
        <v>2059860</v>
      </c>
      <c r="AP21" s="45">
        <v>2097544</v>
      </c>
      <c r="AQ21" s="29">
        <v>2321327</v>
      </c>
      <c r="AR21" s="29">
        <v>2432459</v>
      </c>
      <c r="AS21" s="29">
        <v>2451230</v>
      </c>
      <c r="AT21" s="45">
        <v>2483896</v>
      </c>
      <c r="AU21" s="61">
        <v>2479231</v>
      </c>
      <c r="AV21" s="61">
        <v>2598739</v>
      </c>
      <c r="AW21" s="73">
        <v>2799612</v>
      </c>
      <c r="AX21" s="45">
        <v>2860135</v>
      </c>
      <c r="AY21" s="73">
        <v>2810573</v>
      </c>
      <c r="AZ21" s="73">
        <v>2977061</v>
      </c>
      <c r="BA21" s="73">
        <v>2983732</v>
      </c>
      <c r="BB21" s="45">
        <v>2919302</v>
      </c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</row>
    <row r="22" spans="1:98" s="4" customFormat="1" x14ac:dyDescent="0.2">
      <c r="A22" s="36"/>
      <c r="B22" s="38" t="s">
        <v>7</v>
      </c>
      <c r="C22" s="29">
        <v>1565884</v>
      </c>
      <c r="D22" s="29">
        <v>1585146</v>
      </c>
      <c r="E22" s="29">
        <v>1629208</v>
      </c>
      <c r="F22" s="32">
        <v>1664740</v>
      </c>
      <c r="G22" s="29">
        <v>1634689</v>
      </c>
      <c r="H22" s="29">
        <v>1661792</v>
      </c>
      <c r="I22" s="29">
        <v>1708953</v>
      </c>
      <c r="J22" s="32">
        <v>1661720</v>
      </c>
      <c r="K22" s="29">
        <v>1657982</v>
      </c>
      <c r="L22" s="29">
        <v>1671277</v>
      </c>
      <c r="M22" s="29">
        <v>1706790</v>
      </c>
      <c r="N22" s="32">
        <v>1800327</v>
      </c>
      <c r="O22" s="29">
        <v>1790544</v>
      </c>
      <c r="P22" s="29">
        <v>1801972</v>
      </c>
      <c r="Q22" s="29">
        <v>1823347</v>
      </c>
      <c r="R22" s="32">
        <v>1806758</v>
      </c>
      <c r="S22" s="29">
        <v>1784169</v>
      </c>
      <c r="T22" s="29">
        <v>1795183</v>
      </c>
      <c r="U22" s="29">
        <v>1803332</v>
      </c>
      <c r="V22" s="32">
        <v>1800779</v>
      </c>
      <c r="W22" s="29">
        <v>1785668</v>
      </c>
      <c r="X22" s="29">
        <v>1797694</v>
      </c>
      <c r="Y22" s="29">
        <v>1810766</v>
      </c>
      <c r="Z22" s="32">
        <v>1809848</v>
      </c>
      <c r="AA22" s="29">
        <v>1810282</v>
      </c>
      <c r="AB22" s="29">
        <v>1843439</v>
      </c>
      <c r="AC22" s="29">
        <v>1926072</v>
      </c>
      <c r="AD22" s="32">
        <v>1928753</v>
      </c>
      <c r="AE22" s="29">
        <v>1920760</v>
      </c>
      <c r="AF22" s="29">
        <v>1902030</v>
      </c>
      <c r="AG22" s="29">
        <v>1930943</v>
      </c>
      <c r="AH22" s="32">
        <v>1932037</v>
      </c>
      <c r="AI22" s="29">
        <v>1926104</v>
      </c>
      <c r="AJ22" s="29">
        <v>1888193</v>
      </c>
      <c r="AK22" s="29">
        <v>1920187</v>
      </c>
      <c r="AL22" s="32">
        <v>1932103</v>
      </c>
      <c r="AM22" s="29">
        <v>1922182</v>
      </c>
      <c r="AN22" s="29">
        <v>1889287</v>
      </c>
      <c r="AO22" s="29">
        <v>1929190</v>
      </c>
      <c r="AP22" s="32">
        <v>1952322</v>
      </c>
      <c r="AQ22" s="29">
        <v>1642838</v>
      </c>
      <c r="AR22" s="29">
        <v>1649760</v>
      </c>
      <c r="AS22" s="29">
        <v>1729561</v>
      </c>
      <c r="AT22" s="32">
        <v>1783288</v>
      </c>
      <c r="AU22" s="61">
        <v>1784124</v>
      </c>
      <c r="AV22" s="61">
        <v>1810776</v>
      </c>
      <c r="AW22" s="73">
        <v>1886223</v>
      </c>
      <c r="AX22" s="32">
        <v>1950676</v>
      </c>
      <c r="AY22" s="73">
        <v>1914181</v>
      </c>
      <c r="AZ22" s="73">
        <v>1938470</v>
      </c>
      <c r="BA22" s="73">
        <v>2054864</v>
      </c>
      <c r="BB22" s="32">
        <v>2080877</v>
      </c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</row>
    <row r="23" spans="1:98" s="4" customFormat="1" x14ac:dyDescent="0.2">
      <c r="A23" s="36"/>
      <c r="B23" s="38" t="s">
        <v>8</v>
      </c>
      <c r="C23" s="29">
        <v>46077.008000000002</v>
      </c>
      <c r="D23" s="29">
        <v>46077.008000000002</v>
      </c>
      <c r="E23" s="29">
        <v>46077.008000000002</v>
      </c>
      <c r="F23" s="32">
        <v>46077.008000000002</v>
      </c>
      <c r="G23" s="29">
        <v>46077.008000000002</v>
      </c>
      <c r="H23" s="29">
        <v>46077.008000000002</v>
      </c>
      <c r="I23" s="29">
        <v>46077.008000000002</v>
      </c>
      <c r="J23" s="32">
        <v>46077.008000000002</v>
      </c>
      <c r="K23" s="29">
        <v>46077.008000000002</v>
      </c>
      <c r="L23" s="29">
        <v>46077.008000000002</v>
      </c>
      <c r="M23" s="29">
        <v>46077.008000000002</v>
      </c>
      <c r="N23" s="32">
        <v>46077.008000000002</v>
      </c>
      <c r="O23" s="29">
        <v>46077.008000000002</v>
      </c>
      <c r="P23" s="29">
        <v>46077.008000000002</v>
      </c>
      <c r="Q23" s="29">
        <v>46077.008000000002</v>
      </c>
      <c r="R23" s="32">
        <v>46077.008000000002</v>
      </c>
      <c r="S23" s="29">
        <v>46077.008000000002</v>
      </c>
      <c r="T23" s="29">
        <v>46077.008000000002</v>
      </c>
      <c r="U23" s="29">
        <v>46077.008000000002</v>
      </c>
      <c r="V23" s="32">
        <v>46077.008000000002</v>
      </c>
      <c r="W23" s="29">
        <v>46077.008000000002</v>
      </c>
      <c r="X23" s="29">
        <v>46077.008000000002</v>
      </c>
      <c r="Y23" s="29">
        <v>46077.008000000002</v>
      </c>
      <c r="Z23" s="32">
        <v>46077.008000000002</v>
      </c>
      <c r="AA23" s="29">
        <v>46077.008000000002</v>
      </c>
      <c r="AB23" s="29">
        <v>46077.008000000002</v>
      </c>
      <c r="AC23" s="29">
        <v>46077.008000000002</v>
      </c>
      <c r="AD23" s="32">
        <v>46077.008000000002</v>
      </c>
      <c r="AE23" s="29">
        <v>46077.008000000002</v>
      </c>
      <c r="AF23" s="29">
        <v>46077.008000000002</v>
      </c>
      <c r="AG23" s="29">
        <v>46077.008000000002</v>
      </c>
      <c r="AH23" s="32">
        <v>46077.008000000002</v>
      </c>
      <c r="AI23" s="29">
        <v>46077.008000000002</v>
      </c>
      <c r="AJ23" s="29">
        <v>46077.008000000002</v>
      </c>
      <c r="AK23" s="29">
        <v>46077.008000000002</v>
      </c>
      <c r="AL23" s="32">
        <v>46077.008000000002</v>
      </c>
      <c r="AM23" s="29">
        <v>46077.008000000002</v>
      </c>
      <c r="AN23" s="29">
        <v>46077.008000000002</v>
      </c>
      <c r="AO23" s="29">
        <v>46077.008000000002</v>
      </c>
      <c r="AP23" s="32">
        <v>46077.008000000002</v>
      </c>
      <c r="AQ23" s="29">
        <v>46077.008000000002</v>
      </c>
      <c r="AR23" s="29">
        <v>46077.008000000002</v>
      </c>
      <c r="AS23" s="29">
        <v>46077.008000000002</v>
      </c>
      <c r="AT23" s="32">
        <v>46077.008000000002</v>
      </c>
      <c r="AU23" s="61">
        <v>46077.008000000002</v>
      </c>
      <c r="AV23" s="61">
        <v>46077.008000000002</v>
      </c>
      <c r="AW23" s="73">
        <v>46077.008000000002</v>
      </c>
      <c r="AX23" s="32">
        <v>46077.008000000002</v>
      </c>
      <c r="AY23" s="73">
        <v>46077.008000000002</v>
      </c>
      <c r="AZ23" s="73">
        <v>46077.008000000002</v>
      </c>
      <c r="BA23" s="73">
        <v>46077.008000000002</v>
      </c>
      <c r="BB23" s="32">
        <v>46077.008000000002</v>
      </c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</row>
    <row r="24" spans="1:98" s="4" customFormat="1" x14ac:dyDescent="0.2">
      <c r="A24" s="36"/>
      <c r="B24" s="5" t="s">
        <v>130</v>
      </c>
      <c r="C24" s="31">
        <f>C6/C23</f>
        <v>-0.42700255190180753</v>
      </c>
      <c r="D24" s="31">
        <f t="shared" ref="D24:AW24" si="33">D6/D23</f>
        <v>0.37461199737621853</v>
      </c>
      <c r="E24" s="31">
        <f t="shared" si="33"/>
        <v>1.3301210877234042</v>
      </c>
      <c r="F24" s="33">
        <f t="shared" si="33"/>
        <v>2.1262448290913332</v>
      </c>
      <c r="G24" s="31">
        <f t="shared" si="33"/>
        <v>-0.22835684122545455</v>
      </c>
      <c r="H24" s="31">
        <f t="shared" si="33"/>
        <v>0.25405295413278567</v>
      </c>
      <c r="I24" s="31">
        <f t="shared" si="33"/>
        <v>1.2784684283319785</v>
      </c>
      <c r="J24" s="33">
        <f t="shared" si="33"/>
        <v>1.9291183142794341</v>
      </c>
      <c r="K24" s="31">
        <f t="shared" si="33"/>
        <v>-8.223190186307236E-2</v>
      </c>
      <c r="L24" s="31">
        <f t="shared" si="33"/>
        <v>0.54845140986584895</v>
      </c>
      <c r="M24" s="31">
        <f t="shared" si="33"/>
        <v>1.3196603390567374</v>
      </c>
      <c r="N24" s="33">
        <f t="shared" si="33"/>
        <v>3.3448135347677086</v>
      </c>
      <c r="O24" s="31">
        <f t="shared" si="33"/>
        <v>-0.2110380083706824</v>
      </c>
      <c r="P24" s="31">
        <f t="shared" si="33"/>
        <v>0.44215110495021726</v>
      </c>
      <c r="Q24" s="31">
        <f t="shared" si="33"/>
        <v>0.90730717584787623</v>
      </c>
      <c r="R24" s="33">
        <f t="shared" si="33"/>
        <v>0.56670346303735697</v>
      </c>
      <c r="S24" s="31">
        <f t="shared" si="33"/>
        <v>-0.50708587675658101</v>
      </c>
      <c r="T24" s="31">
        <f t="shared" si="33"/>
        <v>-0.26119317469571807</v>
      </c>
      <c r="U24" s="31">
        <f t="shared" si="33"/>
        <v>-7.6958121933611665E-2</v>
      </c>
      <c r="V24" s="33">
        <f t="shared" si="33"/>
        <v>-0.13154065906362669</v>
      </c>
      <c r="W24" s="31">
        <f t="shared" si="33"/>
        <v>-0.28994938213002025</v>
      </c>
      <c r="X24" s="31">
        <f t="shared" si="33"/>
        <v>-3.2358871912863789E-2</v>
      </c>
      <c r="Y24" s="31">
        <f t="shared" si="33"/>
        <v>0.25316313941217711</v>
      </c>
      <c r="Z24" s="33">
        <f t="shared" si="33"/>
        <v>0.23347870156846989</v>
      </c>
      <c r="AA24" s="31">
        <f t="shared" si="33"/>
        <v>8.9632556002768229E-3</v>
      </c>
      <c r="AB24" s="31">
        <f t="shared" si="33"/>
        <v>0.72873655338037568</v>
      </c>
      <c r="AC24" s="31">
        <f t="shared" si="33"/>
        <v>2.5159185683237069</v>
      </c>
      <c r="AD24" s="33">
        <f t="shared" si="33"/>
        <v>2.5840219486473601</v>
      </c>
      <c r="AE24" s="31">
        <f t="shared" si="33"/>
        <v>-0.17001972003043253</v>
      </c>
      <c r="AF24" s="31">
        <f t="shared" si="33"/>
        <v>0.82542251875382189</v>
      </c>
      <c r="AG24" s="31">
        <f t="shared" si="33"/>
        <v>1.4552377185601981</v>
      </c>
      <c r="AH24" s="33">
        <f t="shared" si="33"/>
        <v>1.4797835831701571</v>
      </c>
      <c r="AI24" s="31">
        <f t="shared" si="33"/>
        <v>-0.13075935833333621</v>
      </c>
      <c r="AJ24" s="31">
        <f t="shared" si="33"/>
        <v>0.4492479199170224</v>
      </c>
      <c r="AK24" s="31">
        <f t="shared" si="33"/>
        <v>1.146276685326443</v>
      </c>
      <c r="AL24" s="33">
        <f t="shared" si="33"/>
        <v>1.4103129265684959</v>
      </c>
      <c r="AM24" s="31">
        <f t="shared" si="33"/>
        <v>-0.21607305752144323</v>
      </c>
      <c r="AN24" s="31">
        <f t="shared" si="33"/>
        <v>0.57045804710236392</v>
      </c>
      <c r="AO24" s="31">
        <f t="shared" si="33"/>
        <v>1.4359656338796998</v>
      </c>
      <c r="AP24" s="33">
        <f t="shared" si="33"/>
        <v>1.9358244788810939</v>
      </c>
      <c r="AQ24" s="31">
        <f t="shared" si="33"/>
        <v>-0.48466688635685717</v>
      </c>
      <c r="AR24" s="31">
        <f t="shared" si="33"/>
        <v>1.1562599724357101</v>
      </c>
      <c r="AS24" s="31">
        <f t="shared" si="33"/>
        <v>2.8015273908410023</v>
      </c>
      <c r="AT24" s="33">
        <f t="shared" si="33"/>
        <v>3.9408374779890223</v>
      </c>
      <c r="AU24" s="74">
        <f t="shared" si="33"/>
        <v>-0.29177241716736468</v>
      </c>
      <c r="AV24" s="74">
        <f t="shared" si="33"/>
        <v>1.5491023201853731</v>
      </c>
      <c r="AW24" s="74">
        <f t="shared" si="33"/>
        <v>3.2863896023804324</v>
      </c>
      <c r="AX24" s="33">
        <f t="shared" ref="AX24:BA24" si="34">AX6/AX23</f>
        <v>4.4956695104855768</v>
      </c>
      <c r="AY24" s="74">
        <f t="shared" si="34"/>
        <v>-0.24222492918811048</v>
      </c>
      <c r="AZ24" s="74">
        <f>AZ6/AZ23</f>
        <v>1.7855108994924322</v>
      </c>
      <c r="BA24" s="74">
        <f t="shared" si="34"/>
        <v>4.0841410536031333</v>
      </c>
      <c r="BB24" s="33">
        <f t="shared" ref="BB24" si="35">BB6/BB23</f>
        <v>5.0446200847068887</v>
      </c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</row>
    <row r="25" spans="1:98" s="4" customFormat="1" ht="12.75" thickBot="1" x14ac:dyDescent="0.25">
      <c r="A25" s="36"/>
      <c r="B25" s="12" t="s">
        <v>131</v>
      </c>
      <c r="C25" s="29">
        <f t="shared" ref="C25:AQ25" si="36">C22/C23</f>
        <v>33.984064243060224</v>
      </c>
      <c r="D25" s="29">
        <f t="shared" si="36"/>
        <v>34.402103539361754</v>
      </c>
      <c r="E25" s="29">
        <f t="shared" si="36"/>
        <v>35.358372227641169</v>
      </c>
      <c r="F25" s="32">
        <f t="shared" si="36"/>
        <v>36.129516048437864</v>
      </c>
      <c r="G25" s="29">
        <f t="shared" si="36"/>
        <v>35.477325263827893</v>
      </c>
      <c r="H25" s="29">
        <f t="shared" si="36"/>
        <v>36.065536199746305</v>
      </c>
      <c r="I25" s="29">
        <f t="shared" si="36"/>
        <v>37.089061859224884</v>
      </c>
      <c r="J25" s="32">
        <f t="shared" si="36"/>
        <v>36.06397359828572</v>
      </c>
      <c r="K25" s="29">
        <f>K22/K23</f>
        <v>35.982848539123893</v>
      </c>
      <c r="L25" s="29">
        <f t="shared" si="36"/>
        <v>36.271387239379777</v>
      </c>
      <c r="M25" s="29">
        <f t="shared" si="36"/>
        <v>37.042118707013266</v>
      </c>
      <c r="N25" s="32">
        <f t="shared" si="36"/>
        <v>39.072133329490491</v>
      </c>
      <c r="O25" s="29">
        <f t="shared" si="36"/>
        <v>38.859814856034056</v>
      </c>
      <c r="P25" s="29">
        <f t="shared" si="36"/>
        <v>39.107834432305154</v>
      </c>
      <c r="Q25" s="29">
        <f t="shared" si="36"/>
        <v>39.571731740915119</v>
      </c>
      <c r="R25" s="32">
        <f t="shared" si="36"/>
        <v>39.211704023837655</v>
      </c>
      <c r="S25" s="29">
        <f t="shared" si="36"/>
        <v>38.721459518378445</v>
      </c>
      <c r="T25" s="29">
        <f t="shared" si="36"/>
        <v>38.960494136251206</v>
      </c>
      <c r="U25" s="29">
        <f t="shared" si="36"/>
        <v>39.137350237671683</v>
      </c>
      <c r="V25" s="32">
        <f t="shared" si="36"/>
        <v>39.081942994215247</v>
      </c>
      <c r="W25" s="29">
        <f t="shared" si="36"/>
        <v>38.753992012675823</v>
      </c>
      <c r="X25" s="29">
        <f t="shared" si="36"/>
        <v>39.014989862188969</v>
      </c>
      <c r="Y25" s="29">
        <f t="shared" si="36"/>
        <v>39.298688838476664</v>
      </c>
      <c r="Z25" s="32">
        <f t="shared" si="36"/>
        <v>39.278765669854259</v>
      </c>
      <c r="AA25" s="29">
        <f t="shared" si="36"/>
        <v>39.288184684213867</v>
      </c>
      <c r="AB25" s="29">
        <f t="shared" si="36"/>
        <v>40.00778435960946</v>
      </c>
      <c r="AC25" s="29">
        <f t="shared" si="36"/>
        <v>41.801151672000927</v>
      </c>
      <c r="AD25" s="32">
        <f t="shared" si="36"/>
        <v>41.8593368736095</v>
      </c>
      <c r="AE25" s="29">
        <f t="shared" si="36"/>
        <v>41.685866408686948</v>
      </c>
      <c r="AF25" s="29">
        <f t="shared" si="36"/>
        <v>41.279373000955268</v>
      </c>
      <c r="AG25" s="29">
        <f t="shared" si="36"/>
        <v>41.90686600136884</v>
      </c>
      <c r="AH25" s="32">
        <f t="shared" si="36"/>
        <v>41.930608862450441</v>
      </c>
      <c r="AI25" s="29">
        <f t="shared" si="36"/>
        <v>41.801846161538961</v>
      </c>
      <c r="AJ25" s="29">
        <f t="shared" si="36"/>
        <v>40.979071384148902</v>
      </c>
      <c r="AK25" s="29">
        <f t="shared" si="36"/>
        <v>41.673430705396498</v>
      </c>
      <c r="AL25" s="32">
        <f t="shared" si="36"/>
        <v>41.93204124712264</v>
      </c>
      <c r="AM25" s="29">
        <f t="shared" si="36"/>
        <v>41.716727787533422</v>
      </c>
      <c r="AN25" s="29">
        <f t="shared" si="36"/>
        <v>41.002814245230503</v>
      </c>
      <c r="AO25" s="29">
        <f t="shared" si="36"/>
        <v>41.868820996363304</v>
      </c>
      <c r="AP25" s="32">
        <f t="shared" si="36"/>
        <v>42.37085012117106</v>
      </c>
      <c r="AQ25" s="29">
        <f t="shared" si="36"/>
        <v>35.65418136524837</v>
      </c>
      <c r="AR25" s="29">
        <f>AR22/AR23</f>
        <v>35.804408133444774</v>
      </c>
      <c r="AS25" s="29">
        <f>AS22/AS23</f>
        <v>37.536313121720056</v>
      </c>
      <c r="AT25" s="32">
        <f>AT22/AT23</f>
        <v>38.702339353284394</v>
      </c>
      <c r="AU25" s="73">
        <f t="shared" ref="AU25" si="37">AU22/AU23</f>
        <v>38.720482892465583</v>
      </c>
      <c r="AV25" s="73">
        <f>AV22/AV23</f>
        <v>39.298905866457297</v>
      </c>
      <c r="AW25" s="73">
        <f>AW22/AW23</f>
        <v>40.936316871963562</v>
      </c>
      <c r="AX25" s="32">
        <f>AX22/AX23</f>
        <v>42.335127315558339</v>
      </c>
      <c r="AY25" s="73">
        <f>AY22/AY23</f>
        <v>41.543083700226369</v>
      </c>
      <c r="AZ25" s="73">
        <f>AZ22/AZ23</f>
        <v>42.070222962393736</v>
      </c>
      <c r="BA25" s="73">
        <f>BA22/BA23</f>
        <v>44.596298440211221</v>
      </c>
      <c r="BB25" s="32">
        <f>BB22/BB23</f>
        <v>45.160853326240279</v>
      </c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</row>
    <row r="26" spans="1:98" ht="15.75" thickTop="1" x14ac:dyDescent="0.25">
      <c r="AU26" s="54"/>
      <c r="AV26" s="54"/>
      <c r="AW26" s="67"/>
      <c r="AY26" s="67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</row>
    <row r="27" spans="1:98" ht="15" x14ac:dyDescent="0.25"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U27" s="54"/>
      <c r="AV27" s="54"/>
      <c r="AW27" s="67"/>
      <c r="AY27" s="67"/>
    </row>
  </sheetData>
  <pageMargins left="0.70866141732283472" right="0.70866141732283472" top="0.74803149606299213" bottom="0.74803149606299213" header="0.31496062992125984" footer="0.31496062992125984"/>
  <pageSetup paperSize="9" scale="46" orientation="landscape" r:id="rId1"/>
  <ignoredErrors>
    <ignoredError sqref="C8:AO8 C12:AL13 G24:AR24 AR12:AR17 AN12:AP17 D17:E17 G17:AL17 C15:AL16 C14:H14 J14:AL14 G25:J25 L25:AR25 AQ8:AR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BB26"/>
  <sheetViews>
    <sheetView zoomScaleNormal="100" workbookViewId="0">
      <pane xSplit="2" ySplit="2" topLeftCell="AN3" activePane="bottomRight" state="frozen"/>
      <selection pane="topRight" activeCell="C1" sqref="C1"/>
      <selection pane="bottomLeft" activeCell="A3" sqref="A3"/>
      <selection pane="bottomRight" activeCell="AN2" sqref="AN2"/>
    </sheetView>
  </sheetViews>
  <sheetFormatPr defaultRowHeight="12" x14ac:dyDescent="0.2"/>
  <cols>
    <col min="1" max="1" width="4.42578125" style="6" customWidth="1"/>
    <col min="2" max="2" width="39" style="6" customWidth="1"/>
    <col min="3" max="45" width="14.28515625" style="6" customWidth="1"/>
    <col min="46" max="46" width="14.28515625" style="13" customWidth="1"/>
    <col min="47" max="49" width="13.7109375" style="6" customWidth="1"/>
    <col min="50" max="50" width="14.28515625" style="13" customWidth="1"/>
    <col min="51" max="53" width="13.7109375" style="70" customWidth="1"/>
    <col min="54" max="54" width="14.28515625" style="13" customWidth="1"/>
    <col min="55" max="16384" width="9.140625" style="6"/>
  </cols>
  <sheetData>
    <row r="2" spans="2:54" s="1" customFormat="1" ht="48.75" thickBot="1" x14ac:dyDescent="0.3">
      <c r="B2" s="24" t="s">
        <v>146</v>
      </c>
      <c r="C2" s="1" t="str">
        <f>CONCATENATE("3 months ended ",C20)</f>
        <v>3 months ended March 31, 2005</v>
      </c>
      <c r="D2" s="1" t="str">
        <f>CONCATENATE("6 months ended ",D20)</f>
        <v>6 months ended June 30, 2005</v>
      </c>
      <c r="E2" s="1" t="str">
        <f>CONCATENATE("9 months ended ",E20)</f>
        <v>9 months ended September 30, 2005</v>
      </c>
      <c r="F2" s="2" t="str">
        <f>CONCATENATE("12 months ended ",F20)</f>
        <v>12 months ended December 31, 2005</v>
      </c>
      <c r="G2" s="1" t="str">
        <f>CONCATENATE("3 months ended ",G20)</f>
        <v>3 months ended March 31, 2006</v>
      </c>
      <c r="H2" s="1" t="str">
        <f>CONCATENATE("6 months ended ",H20)</f>
        <v>6 months ended June 30, 2006</v>
      </c>
      <c r="I2" s="1" t="str">
        <f>CONCATENATE("9 months ended ",I20)</f>
        <v>9 months ended September 30, 2006</v>
      </c>
      <c r="J2" s="2" t="str">
        <f>CONCATENATE("12 months ended ",J20)</f>
        <v>12 months ended December 31, 2006</v>
      </c>
      <c r="K2" s="1" t="str">
        <f>CONCATENATE("3 months ended ",K20)</f>
        <v>3 months ended March 31, 2007</v>
      </c>
      <c r="L2" s="1" t="str">
        <f>CONCATENATE("6 months ended ",L20)</f>
        <v>6 months ended June 30, 2007</v>
      </c>
      <c r="M2" s="1" t="str">
        <f>CONCATENATE("9 months ended ",M20)</f>
        <v>9 months ended September 30, 2007</v>
      </c>
      <c r="N2" s="2" t="str">
        <f>CONCATENATE("12 months ended ",N20)</f>
        <v>12 months ended December 31, 2007</v>
      </c>
      <c r="O2" s="1" t="str">
        <f>CONCATENATE("3 months ended ",O20)</f>
        <v>3 months ended March 31, 2008</v>
      </c>
      <c r="P2" s="1" t="str">
        <f>CONCATENATE("6 months ended ",P20)</f>
        <v>6 months ended June 30, 2008</v>
      </c>
      <c r="Q2" s="1" t="str">
        <f>CONCATENATE("9 months ended ",Q20)</f>
        <v>9 months ended September 30, 2008</v>
      </c>
      <c r="R2" s="2" t="str">
        <f>CONCATENATE("12 months ended ",R20)</f>
        <v>12 months ended December 31, 2008</v>
      </c>
      <c r="S2" s="1" t="str">
        <f>CONCATENATE("3 months ended ",S20)</f>
        <v>3 months ended March 31, 2009</v>
      </c>
      <c r="T2" s="1" t="str">
        <f>CONCATENATE("6 months ended ",T20)</f>
        <v>6 months ended June 30, 2009</v>
      </c>
      <c r="U2" s="1" t="str">
        <f>CONCATENATE("9 months ended ",U20)</f>
        <v>9 months ended September 30, 2009</v>
      </c>
      <c r="V2" s="2" t="str">
        <f>CONCATENATE("12 months ended ",V20)</f>
        <v>12 months ended December 31, 2009</v>
      </c>
      <c r="W2" s="1" t="str">
        <f>CONCATENATE("3 months ended ",W20)</f>
        <v>3 months ended March 31, 2010</v>
      </c>
      <c r="X2" s="1" t="str">
        <f>CONCATENATE("6 months ended ",X20)</f>
        <v>6 months ended June 30, 2010</v>
      </c>
      <c r="Y2" s="1" t="str">
        <f>CONCATENATE("9 months ended ",Y20)</f>
        <v>9 months ended September 30, 2010</v>
      </c>
      <c r="Z2" s="2" t="str">
        <f>CONCATENATE("12 months ended ",Z20)</f>
        <v>12 months ended December 31, 2010</v>
      </c>
      <c r="AA2" s="1" t="str">
        <f>CONCATENATE("3 months ended ",AA20)</f>
        <v>3 months ended March 31, 2011</v>
      </c>
      <c r="AB2" s="1" t="str">
        <f>CONCATENATE("6 months ended ",AB20)</f>
        <v>6 months ended June 30, 2011</v>
      </c>
      <c r="AC2" s="1" t="str">
        <f>CONCATENATE("9 months ended ",AC20)</f>
        <v>9 months ended September 30, 2011</v>
      </c>
      <c r="AD2" s="2" t="str">
        <f>CONCATENATE("12 months ended ",AD20)</f>
        <v>12 months ended December 31, 2011</v>
      </c>
      <c r="AE2" s="1" t="str">
        <f>CONCATENATE("3 months ended ",AE20)</f>
        <v>3 months ended March 31, 2012</v>
      </c>
      <c r="AF2" s="1" t="str">
        <f>CONCATENATE("6 months ended ",AF20)</f>
        <v>6 months ended June 30, 2012</v>
      </c>
      <c r="AG2" s="1" t="str">
        <f>CONCATENATE("9 months ended ",AG20)</f>
        <v>9 months ended September 30, 2012</v>
      </c>
      <c r="AH2" s="2" t="str">
        <f>CONCATENATE("12 months ended ",AH20)</f>
        <v>12 months ended December 31, 2012</v>
      </c>
      <c r="AI2" s="1" t="str">
        <f>CONCATENATE("3 months ended ",AI20)</f>
        <v>3 months ended March 31, 2013</v>
      </c>
      <c r="AJ2" s="1" t="str">
        <f>CONCATENATE("6 months ended ",AJ20)</f>
        <v>6 months ended June 30, 2013</v>
      </c>
      <c r="AK2" s="1" t="str">
        <f>CONCATENATE("9 months ended ",AK20)</f>
        <v>9 months ended September 30, 2013</v>
      </c>
      <c r="AL2" s="2" t="str">
        <f>CONCATENATE("12 months ended ",AL20)</f>
        <v>12 months ended December 31, 2013</v>
      </c>
      <c r="AM2" s="1" t="str">
        <f>CONCATENATE("3 months ended ",AM20)</f>
        <v>3 months ended March 31, 2014</v>
      </c>
      <c r="AN2" s="1" t="str">
        <f>CONCATENATE("6 months ended ",AN20)</f>
        <v>6 months ended June 30, 2014</v>
      </c>
      <c r="AO2" s="1" t="str">
        <f>CONCATENATE("9 months ended ",AO20)</f>
        <v>9 months ended September 30, 2014</v>
      </c>
      <c r="AP2" s="2" t="str">
        <f>CONCATENATE("12 months ended ",AP20)</f>
        <v>12 months ended December 31, 2014</v>
      </c>
      <c r="AQ2" s="1" t="str">
        <f>CONCATENATE("3 months ended ",AQ20)</f>
        <v>3 months ended March 31, 2015</v>
      </c>
      <c r="AR2" s="1" t="str">
        <f>CONCATENATE("6 months ended ",AR20)</f>
        <v>6 months ended June 30, 2015</v>
      </c>
      <c r="AS2" s="48" t="str">
        <f>CONCATENATE("9 months ended ",AS20)</f>
        <v>9 months ended September 30, 2015</v>
      </c>
      <c r="AT2" s="53" t="str">
        <f>CONCATENATE("12 months ended ",AT20)</f>
        <v>12 months ended December 31, 2015</v>
      </c>
      <c r="AU2" s="55" t="str">
        <f>CONCATENATE("3 months ended ",AU20)</f>
        <v>3 months ended March 31, 2016</v>
      </c>
      <c r="AV2" s="55" t="str">
        <f>CONCATENATE("6 months ended ",AV20)</f>
        <v>6 months ended June 30, 2016</v>
      </c>
      <c r="AW2" s="64" t="str">
        <f>CONCATENATE("9 months ended ",AW20)</f>
        <v>9 months ended September 30, 2016</v>
      </c>
      <c r="AX2" s="53" t="str">
        <f>CONCATENATE("12 months ended ",AX20)</f>
        <v>12 months ended December 31, 2016</v>
      </c>
      <c r="AY2" s="68" t="str">
        <f>CONCATENATE("3 months ended ",AY20)</f>
        <v>3 months ended March 31, 2017</v>
      </c>
      <c r="AZ2" s="68" t="str">
        <f>CONCATENATE("6 months ended ",AZ20)</f>
        <v>6 months ended June 30, 2017</v>
      </c>
      <c r="BA2" s="76" t="str">
        <f>CONCATENATE("9 months ended ",BA20)</f>
        <v>9 months ended September 30, 2017</v>
      </c>
      <c r="BB2" s="53" t="str">
        <f>CONCATENATE("12 months ended ",BB20)</f>
        <v>12 months ended December 31, 2017</v>
      </c>
    </row>
    <row r="3" spans="2:54" s="4" customFormat="1" ht="12.75" thickTop="1" x14ac:dyDescent="0.2">
      <c r="B3" s="25" t="s">
        <v>139</v>
      </c>
      <c r="C3" s="29">
        <f>'skonsolidowane PL'!C3</f>
        <v>187991</v>
      </c>
      <c r="D3" s="29">
        <f>'skonsolidowane PL'!D3</f>
        <v>473904</v>
      </c>
      <c r="E3" s="29">
        <f>'skonsolidowane PL'!E3</f>
        <v>783704</v>
      </c>
      <c r="F3" s="32">
        <f>'skonsolidowane PL'!F3</f>
        <v>996369</v>
      </c>
      <c r="G3" s="29">
        <f>'skonsolidowane PL'!G3</f>
        <v>192689</v>
      </c>
      <c r="H3" s="29">
        <f>'skonsolidowane PL'!H3</f>
        <v>473015</v>
      </c>
      <c r="I3" s="29">
        <f>'skonsolidowane PL'!I3</f>
        <v>822453</v>
      </c>
      <c r="J3" s="32">
        <f>'skonsolidowane PL'!J3</f>
        <v>1064510</v>
      </c>
      <c r="K3" s="29">
        <f>'skonsolidowane PL'!K3</f>
        <v>227297</v>
      </c>
      <c r="L3" s="29">
        <f>'skonsolidowane PL'!L3</f>
        <v>536361</v>
      </c>
      <c r="M3" s="29">
        <f>'skonsolidowane PL'!M3</f>
        <v>896588</v>
      </c>
      <c r="N3" s="32">
        <f>'skonsolidowane PL'!N3</f>
        <v>1164361</v>
      </c>
      <c r="O3" s="29">
        <f>'skonsolidowane PL'!O3</f>
        <v>228228</v>
      </c>
      <c r="P3" s="29">
        <f>'skonsolidowane PL'!P3</f>
        <v>552200</v>
      </c>
      <c r="Q3" s="29">
        <f>'skonsolidowane PL'!Q3</f>
        <v>909397</v>
      </c>
      <c r="R3" s="32">
        <f>'skonsolidowane PL'!R3</f>
        <v>1175610</v>
      </c>
      <c r="S3" s="29">
        <f>'skonsolidowane PL'!S3</f>
        <v>202859</v>
      </c>
      <c r="T3" s="29">
        <f>'skonsolidowane PL'!T3</f>
        <v>475393</v>
      </c>
      <c r="U3" s="29">
        <f>'skonsolidowane PL'!U3</f>
        <v>790855</v>
      </c>
      <c r="V3" s="32">
        <f>'skonsolidowane PL'!V3</f>
        <v>853922</v>
      </c>
      <c r="W3" s="29">
        <f>'skonsolidowane PL'!W3</f>
        <v>175514</v>
      </c>
      <c r="X3" s="29">
        <f>'skonsolidowane PL'!X3</f>
        <v>399357</v>
      </c>
      <c r="Y3" s="29">
        <f>'skonsolidowane PL'!Y3</f>
        <v>624025</v>
      </c>
      <c r="Z3" s="32">
        <f>'skonsolidowane PL'!Z3</f>
        <v>818629</v>
      </c>
      <c r="AA3" s="29">
        <f>'skonsolidowane PL'!AA3</f>
        <v>173529</v>
      </c>
      <c r="AB3" s="29">
        <f>'skonsolidowane PL'!AB3</f>
        <v>396539</v>
      </c>
      <c r="AC3" s="29">
        <f>'skonsolidowane PL'!AC3</f>
        <v>621009</v>
      </c>
      <c r="AD3" s="32">
        <f>'skonsolidowane PL'!AD3</f>
        <v>718907</v>
      </c>
      <c r="AE3" s="29">
        <f>'skonsolidowane PL'!AE3</f>
        <v>142963</v>
      </c>
      <c r="AF3" s="29">
        <f>'skonsolidowane PL'!AF3</f>
        <v>358743</v>
      </c>
      <c r="AG3" s="29">
        <f>'skonsolidowane PL'!AG3</f>
        <v>551087</v>
      </c>
      <c r="AH3" s="32">
        <f>'skonsolidowane PL'!AH3</f>
        <v>707385</v>
      </c>
      <c r="AI3" s="29">
        <f>'skonsolidowane PL'!AI3</f>
        <v>124765</v>
      </c>
      <c r="AJ3" s="29">
        <f>'skonsolidowane PL'!AJ3</f>
        <v>316883</v>
      </c>
      <c r="AK3" s="29">
        <f>'skonsolidowane PL'!AK3</f>
        <v>513440</v>
      </c>
      <c r="AL3" s="32">
        <f>'skonsolidowane PL'!AL3</f>
        <v>682601</v>
      </c>
      <c r="AM3" s="29">
        <f>'skonsolidowane PL'!AM3</f>
        <v>128494</v>
      </c>
      <c r="AN3" s="29">
        <f>'skonsolidowane PL'!AN3</f>
        <v>326784</v>
      </c>
      <c r="AO3" s="29">
        <f>'skonsolidowane PL'!AO3</f>
        <v>530944</v>
      </c>
      <c r="AP3" s="32">
        <f>'skonsolidowane PL'!AP3</f>
        <v>707785</v>
      </c>
      <c r="AQ3" s="29">
        <f>'skonsolidowane PL'!AQ3</f>
        <v>229201</v>
      </c>
      <c r="AR3" s="29">
        <f>'skonsolidowane PL'!AR3</f>
        <v>591626</v>
      </c>
      <c r="AS3" s="29">
        <f>'skonsolidowane PL'!AS3</f>
        <v>954529</v>
      </c>
      <c r="AT3" s="32">
        <f>'skonsolidowane PL'!AT3</f>
        <v>1262726</v>
      </c>
      <c r="AU3" s="61">
        <f>'skonsolidowane PL'!AU3</f>
        <v>247214</v>
      </c>
      <c r="AV3" s="61">
        <f>'skonsolidowane PL'!AV3</f>
        <v>639874</v>
      </c>
      <c r="AW3" s="61">
        <f>'skonsolidowane PL'!AW3</f>
        <v>1036248</v>
      </c>
      <c r="AX3" s="32">
        <f>'skonsolidowane PL'!AX3</f>
        <v>1382879</v>
      </c>
      <c r="AY3" s="73">
        <f>'skonsolidowane PL'!AY3</f>
        <v>265951</v>
      </c>
      <c r="AZ3" s="73">
        <f>'skonsolidowane PL'!AZ3</f>
        <v>679530</v>
      </c>
      <c r="BA3" s="73">
        <f>'skonsolidowane PL'!BA3</f>
        <v>1101454</v>
      </c>
      <c r="BB3" s="32">
        <f>'skonsolidowane PL'!BB3</f>
        <v>1458073</v>
      </c>
    </row>
    <row r="4" spans="2:54" s="4" customFormat="1" x14ac:dyDescent="0.2">
      <c r="B4" s="26" t="s">
        <v>140</v>
      </c>
      <c r="C4" s="29">
        <f>'skonsolidowane PL'!C4</f>
        <v>-16854</v>
      </c>
      <c r="D4" s="29">
        <f>'skonsolidowane PL'!D4</f>
        <v>30760</v>
      </c>
      <c r="E4" s="29">
        <f>'skonsolidowane PL'!E4</f>
        <v>84913</v>
      </c>
      <c r="F4" s="32">
        <f>'skonsolidowane PL'!F4</f>
        <v>135741</v>
      </c>
      <c r="G4" s="29">
        <f>'skonsolidowane PL'!G4</f>
        <v>-9869</v>
      </c>
      <c r="H4" s="29">
        <f>'skonsolidowane PL'!H4</f>
        <v>20147</v>
      </c>
      <c r="I4" s="29">
        <f>'skonsolidowane PL'!I4</f>
        <v>80399</v>
      </c>
      <c r="J4" s="32">
        <f>'skonsolidowane PL'!J4</f>
        <v>127788</v>
      </c>
      <c r="K4" s="29">
        <f>'skonsolidowane PL'!K4</f>
        <v>-1143</v>
      </c>
      <c r="L4" s="29">
        <f>'skonsolidowane PL'!L4</f>
        <v>38189</v>
      </c>
      <c r="M4" s="29">
        <f>'skonsolidowane PL'!M4</f>
        <v>89369</v>
      </c>
      <c r="N4" s="32">
        <f>'skonsolidowane PL'!N4</f>
        <v>209090</v>
      </c>
      <c r="O4" s="29">
        <f>'skonsolidowane PL'!O4</f>
        <v>-7266</v>
      </c>
      <c r="P4" s="29">
        <f>'skonsolidowane PL'!P4</f>
        <v>34900</v>
      </c>
      <c r="Q4" s="29">
        <f>'skonsolidowane PL'!Q4</f>
        <v>68474</v>
      </c>
      <c r="R4" s="32">
        <f>'skonsolidowane PL'!R4</f>
        <v>60735</v>
      </c>
      <c r="S4" s="29">
        <f>'skonsolidowane PL'!S4</f>
        <v>-20066</v>
      </c>
      <c r="T4" s="29">
        <f>'skonsolidowane PL'!T4</f>
        <v>4886</v>
      </c>
      <c r="U4" s="29">
        <f>'skonsolidowane PL'!U4</f>
        <v>24598</v>
      </c>
      <c r="V4" s="32">
        <f>'skonsolidowane PL'!V4</f>
        <v>65199</v>
      </c>
      <c r="W4" s="29">
        <f>'skonsolidowane PL'!W4</f>
        <v>-9448</v>
      </c>
      <c r="X4" s="29">
        <f>'skonsolidowane PL'!X4</f>
        <v>14199</v>
      </c>
      <c r="Y4" s="29">
        <f>'skonsolidowane PL'!Y4</f>
        <v>36404</v>
      </c>
      <c r="Z4" s="32">
        <f>'skonsolidowane PL'!Z4</f>
        <v>49668</v>
      </c>
      <c r="AA4" s="29">
        <f>'skonsolidowane PL'!AA4</f>
        <v>4569</v>
      </c>
      <c r="AB4" s="29">
        <f>'skonsolidowane PL'!AB4</f>
        <v>50736</v>
      </c>
      <c r="AC4" s="29">
        <f>'skonsolidowane PL'!AC4</f>
        <v>152635</v>
      </c>
      <c r="AD4" s="32">
        <f>'skonsolidowane PL'!AD4</f>
        <v>161376</v>
      </c>
      <c r="AE4" s="29">
        <f>'skonsolidowane PL'!AE4</f>
        <v>-10782</v>
      </c>
      <c r="AF4" s="29">
        <f>'skonsolidowane PL'!AF4</f>
        <v>45717</v>
      </c>
      <c r="AG4" s="29">
        <f>'skonsolidowane PL'!AG4</f>
        <v>79440</v>
      </c>
      <c r="AH4" s="32">
        <f>'skonsolidowane PL'!AH4</f>
        <v>82106</v>
      </c>
      <c r="AI4" s="29">
        <f>'skonsolidowane PL'!AI4</f>
        <v>-6948</v>
      </c>
      <c r="AJ4" s="29">
        <f>'skonsolidowane PL'!AJ4</f>
        <v>27511</v>
      </c>
      <c r="AK4" s="29">
        <f>'skonsolidowane PL'!AK4</f>
        <v>66370</v>
      </c>
      <c r="AL4" s="32">
        <f>'skonsolidowane PL'!AL4</f>
        <v>81888</v>
      </c>
      <c r="AM4" s="29">
        <f>'skonsolidowane PL'!AM4</f>
        <v>-12727</v>
      </c>
      <c r="AN4" s="29">
        <f>'skonsolidowane PL'!AN4</f>
        <v>30779</v>
      </c>
      <c r="AO4" s="29">
        <f>'skonsolidowane PL'!AO4</f>
        <v>78980</v>
      </c>
      <c r="AP4" s="32">
        <f>'skonsolidowane PL'!AP4</f>
        <v>101103</v>
      </c>
      <c r="AQ4" s="29">
        <f>'skonsolidowane PL'!AQ4</f>
        <v>-18511</v>
      </c>
      <c r="AR4" s="29">
        <f>'skonsolidowane PL'!AR4</f>
        <v>71351</v>
      </c>
      <c r="AS4" s="29">
        <f>'skonsolidowane PL'!AS4</f>
        <v>166679</v>
      </c>
      <c r="AT4" s="32">
        <f>'skonsolidowane PL'!AT4</f>
        <v>221683</v>
      </c>
      <c r="AU4" s="61">
        <f>'skonsolidowane PL'!AU4</f>
        <v>-9192</v>
      </c>
      <c r="AV4" s="61">
        <f>'skonsolidowane PL'!AV4</f>
        <v>91523</v>
      </c>
      <c r="AW4" s="61">
        <f>'skonsolidowane PL'!AW4</f>
        <v>196342</v>
      </c>
      <c r="AX4" s="32">
        <f>'skonsolidowane PL'!AX4</f>
        <v>264477</v>
      </c>
      <c r="AY4" s="73">
        <f>'skonsolidowane PL'!AY4</f>
        <v>-365</v>
      </c>
      <c r="AZ4" s="73">
        <f>'skonsolidowane PL'!AZ4</f>
        <v>121069</v>
      </c>
      <c r="BA4" s="73">
        <f>'skonsolidowane PL'!BA4</f>
        <v>250157</v>
      </c>
      <c r="BB4" s="32">
        <f>'skonsolidowane PL'!BB4</f>
        <v>315677</v>
      </c>
    </row>
    <row r="5" spans="2:54" s="4" customFormat="1" x14ac:dyDescent="0.2">
      <c r="B5" s="26" t="s">
        <v>141</v>
      </c>
      <c r="C5" s="29">
        <f>'skonsolidowane PL'!C5</f>
        <v>-19063</v>
      </c>
      <c r="D5" s="29">
        <f>'skonsolidowane PL'!D5</f>
        <v>24982</v>
      </c>
      <c r="E5" s="29">
        <f>'skonsolidowane PL'!E5</f>
        <v>79372</v>
      </c>
      <c r="F5" s="32">
        <f>'skonsolidowane PL'!F5</f>
        <v>126013</v>
      </c>
      <c r="G5" s="29">
        <f>'skonsolidowane PL'!G5</f>
        <v>-11782</v>
      </c>
      <c r="H5" s="29">
        <f>'skonsolidowane PL'!H5</f>
        <v>15596</v>
      </c>
      <c r="I5" s="29">
        <f>'skonsolidowane PL'!I5</f>
        <v>73476</v>
      </c>
      <c r="J5" s="32">
        <f>'skonsolidowane PL'!J5</f>
        <v>113580</v>
      </c>
      <c r="K5" s="29">
        <f>'skonsolidowane PL'!K5</f>
        <v>-4160</v>
      </c>
      <c r="L5" s="29">
        <f>'skonsolidowane PL'!L5</f>
        <v>32034</v>
      </c>
      <c r="M5" s="29">
        <f>'skonsolidowane PL'!M5</f>
        <v>79571</v>
      </c>
      <c r="N5" s="32">
        <f>'skonsolidowane PL'!N5</f>
        <v>192938</v>
      </c>
      <c r="O5" s="29">
        <f>'skonsolidowane PL'!O5</f>
        <v>-11784</v>
      </c>
      <c r="P5" s="29">
        <f>'skonsolidowane PL'!P5</f>
        <v>25786</v>
      </c>
      <c r="Q5" s="29">
        <f>'skonsolidowane PL'!Q5</f>
        <v>52724</v>
      </c>
      <c r="R5" s="32">
        <f>'skonsolidowane PL'!R5</f>
        <v>35642</v>
      </c>
      <c r="S5" s="29">
        <f>'skonsolidowane PL'!S5</f>
        <v>-25627</v>
      </c>
      <c r="T5" s="29">
        <f>'skonsolidowane PL'!T5</f>
        <v>-9928</v>
      </c>
      <c r="U5" s="29">
        <f>'skonsolidowane PL'!U5</f>
        <v>5008</v>
      </c>
      <c r="V5" s="32">
        <f>'skonsolidowane PL'!V5</f>
        <v>43432</v>
      </c>
      <c r="W5" s="29">
        <f>'skonsolidowane PL'!W5</f>
        <v>-13487</v>
      </c>
      <c r="X5" s="29">
        <f>'skonsolidowane PL'!X5</f>
        <v>3307</v>
      </c>
      <c r="Y5" s="29">
        <f>'skonsolidowane PL'!Y5</f>
        <v>21581</v>
      </c>
      <c r="Z5" s="32">
        <f>'skonsolidowane PL'!Z5</f>
        <v>25967</v>
      </c>
      <c r="AA5" s="29">
        <f>'skonsolidowane PL'!AA5</f>
        <v>1663</v>
      </c>
      <c r="AB5" s="29">
        <f>'skonsolidowane PL'!AB5</f>
        <v>43969</v>
      </c>
      <c r="AC5" s="29">
        <f>'skonsolidowane PL'!AC5</f>
        <v>146170</v>
      </c>
      <c r="AD5" s="32">
        <f>'skonsolidowane PL'!AD5</f>
        <v>161761</v>
      </c>
      <c r="AE5" s="29">
        <f>'skonsolidowane PL'!AE5</f>
        <v>-8813</v>
      </c>
      <c r="AF5" s="29">
        <f>'skonsolidowane PL'!AF5</f>
        <v>48878</v>
      </c>
      <c r="AG5" s="29">
        <f>'skonsolidowane PL'!AG5</f>
        <v>84275</v>
      </c>
      <c r="AH5" s="32">
        <f>'skonsolidowane PL'!AH5</f>
        <v>89282</v>
      </c>
      <c r="AI5" s="29">
        <f>'skonsolidowane PL'!AI5</f>
        <v>-6232</v>
      </c>
      <c r="AJ5" s="29">
        <f>'skonsolidowane PL'!AJ5</f>
        <v>28207</v>
      </c>
      <c r="AK5" s="29">
        <f>'skonsolidowane PL'!AK5</f>
        <v>68153</v>
      </c>
      <c r="AL5" s="32">
        <f>'skonsolidowane PL'!AL5</f>
        <v>84720</v>
      </c>
      <c r="AM5" s="29">
        <f>'skonsolidowane PL'!AM5</f>
        <v>-11793</v>
      </c>
      <c r="AN5" s="29">
        <f>'skonsolidowane PL'!AN5</f>
        <v>33298</v>
      </c>
      <c r="AO5" s="29">
        <f>'skonsolidowane PL'!AO5</f>
        <v>82916</v>
      </c>
      <c r="AP5" s="32">
        <f>'skonsolidowane PL'!AP5</f>
        <v>112827</v>
      </c>
      <c r="AQ5" s="29">
        <f>'skonsolidowane PL'!AQ5</f>
        <v>-22233</v>
      </c>
      <c r="AR5" s="29">
        <f>'skonsolidowane PL'!AR5</f>
        <v>68405</v>
      </c>
      <c r="AS5" s="29">
        <f>'skonsolidowane PL'!AS5</f>
        <v>160664</v>
      </c>
      <c r="AT5" s="32">
        <f>'skonsolidowane PL'!AT5</f>
        <v>212165</v>
      </c>
      <c r="AU5" s="61">
        <f>'skonsolidowane PL'!AU5</f>
        <v>-15510</v>
      </c>
      <c r="AV5" s="61">
        <f>'skonsolidowane PL'!AV5</f>
        <v>84864</v>
      </c>
      <c r="AW5" s="61">
        <f>'skonsolidowane PL'!AW5</f>
        <v>183589</v>
      </c>
      <c r="AX5" s="32">
        <f>'skonsolidowane PL'!AX5</f>
        <v>257154</v>
      </c>
      <c r="AY5" s="73">
        <f>'skonsolidowane PL'!AY5</f>
        <v>-12157</v>
      </c>
      <c r="AZ5" s="73">
        <f>'skonsolidowane PL'!AZ5</f>
        <v>104817</v>
      </c>
      <c r="BA5" s="73">
        <f>'skonsolidowane PL'!BA5</f>
        <v>231798</v>
      </c>
      <c r="BB5" s="32">
        <f>'skonsolidowane PL'!BB5</f>
        <v>286562</v>
      </c>
    </row>
    <row r="6" spans="2:54" s="4" customFormat="1" x14ac:dyDescent="0.2">
      <c r="B6" s="26" t="s">
        <v>142</v>
      </c>
      <c r="C6" s="29">
        <f>'skonsolidowane PL'!C6</f>
        <v>-19675</v>
      </c>
      <c r="D6" s="29">
        <f>'skonsolidowane PL'!D6</f>
        <v>17261</v>
      </c>
      <c r="E6" s="29">
        <f>'skonsolidowane PL'!E6</f>
        <v>61288</v>
      </c>
      <c r="F6" s="32">
        <f>'skonsolidowane PL'!F6</f>
        <v>97971</v>
      </c>
      <c r="G6" s="29">
        <f>'skonsolidowane PL'!G6</f>
        <v>-10522</v>
      </c>
      <c r="H6" s="29">
        <f>'skonsolidowane PL'!H6</f>
        <v>11706</v>
      </c>
      <c r="I6" s="29">
        <f>'skonsolidowane PL'!I6</f>
        <v>58908</v>
      </c>
      <c r="J6" s="32">
        <f>'skonsolidowane PL'!J6</f>
        <v>88888</v>
      </c>
      <c r="K6" s="29">
        <f>'skonsolidowane PL'!K6</f>
        <v>-3789</v>
      </c>
      <c r="L6" s="29">
        <f>'skonsolidowane PL'!L6</f>
        <v>25271</v>
      </c>
      <c r="M6" s="29">
        <f>'skonsolidowane PL'!M6</f>
        <v>60806</v>
      </c>
      <c r="N6" s="32">
        <f>'skonsolidowane PL'!N6</f>
        <v>154119</v>
      </c>
      <c r="O6" s="29">
        <f>'skonsolidowane PL'!O6</f>
        <v>-9724</v>
      </c>
      <c r="P6" s="29">
        <f>'skonsolidowane PL'!P6</f>
        <v>20373</v>
      </c>
      <c r="Q6" s="29">
        <f>'skonsolidowane PL'!Q6</f>
        <v>41806</v>
      </c>
      <c r="R6" s="32">
        <f>'skonsolidowane PL'!R6</f>
        <v>26112</v>
      </c>
      <c r="S6" s="29">
        <f>'skonsolidowane PL'!S6</f>
        <v>-23365</v>
      </c>
      <c r="T6" s="29">
        <f>'skonsolidowane PL'!T6</f>
        <v>-12035</v>
      </c>
      <c r="U6" s="29">
        <f>'skonsolidowane PL'!U6</f>
        <v>-3546</v>
      </c>
      <c r="V6" s="32">
        <f>'skonsolidowane PL'!V6</f>
        <v>-6061</v>
      </c>
      <c r="W6" s="29">
        <f>'skonsolidowane PL'!W6</f>
        <v>-13360</v>
      </c>
      <c r="X6" s="29">
        <f>'skonsolidowane PL'!X6</f>
        <v>-1491</v>
      </c>
      <c r="Y6" s="29">
        <f>'skonsolidowane PL'!Y6</f>
        <v>11665</v>
      </c>
      <c r="Z6" s="32">
        <f>'skonsolidowane PL'!Z6</f>
        <v>10758</v>
      </c>
      <c r="AA6" s="29">
        <f>'skonsolidowane PL'!AA6</f>
        <v>413</v>
      </c>
      <c r="AB6" s="29">
        <f>'skonsolidowane PL'!AB6</f>
        <v>33578</v>
      </c>
      <c r="AC6" s="29">
        <f>'skonsolidowane PL'!AC6</f>
        <v>115926</v>
      </c>
      <c r="AD6" s="32">
        <f>'skonsolidowane PL'!AD6</f>
        <v>119064</v>
      </c>
      <c r="AE6" s="29">
        <f>'skonsolidowane PL'!AE6</f>
        <v>-7834</v>
      </c>
      <c r="AF6" s="29">
        <f>'skonsolidowane PL'!AF6</f>
        <v>38033</v>
      </c>
      <c r="AG6" s="29">
        <f>'skonsolidowane PL'!AG6</f>
        <v>67053</v>
      </c>
      <c r="AH6" s="32">
        <f>'skonsolidowane PL'!AH6</f>
        <v>68184</v>
      </c>
      <c r="AI6" s="29">
        <f>'skonsolidowane PL'!AI6</f>
        <v>-6025</v>
      </c>
      <c r="AJ6" s="29">
        <f>'skonsolidowane PL'!AJ6</f>
        <v>20700</v>
      </c>
      <c r="AK6" s="29">
        <f>'skonsolidowane PL'!AK6</f>
        <v>52817</v>
      </c>
      <c r="AL6" s="32">
        <f>'skonsolidowane PL'!AL6</f>
        <v>64983</v>
      </c>
      <c r="AM6" s="29">
        <f>'skonsolidowane PL'!AM6</f>
        <v>-9956</v>
      </c>
      <c r="AN6" s="29">
        <f>'skonsolidowane PL'!AN6</f>
        <v>26285</v>
      </c>
      <c r="AO6" s="29">
        <f>'skonsolidowane PL'!AO6</f>
        <v>66165</v>
      </c>
      <c r="AP6" s="32">
        <f>'skonsolidowane PL'!AP6</f>
        <v>89197</v>
      </c>
      <c r="AQ6" s="29">
        <f>'skonsolidowane PL'!AQ6</f>
        <v>-22332</v>
      </c>
      <c r="AR6" s="29">
        <f>'skonsolidowane PL'!AR6</f>
        <v>53277</v>
      </c>
      <c r="AS6" s="29">
        <f>'skonsolidowane PL'!AS6</f>
        <v>129086</v>
      </c>
      <c r="AT6" s="32">
        <f>'skonsolidowane PL'!AT6</f>
        <v>181582</v>
      </c>
      <c r="AU6" s="61">
        <f>'skonsolidowane PL'!AU6</f>
        <v>-13444</v>
      </c>
      <c r="AV6" s="61">
        <f>'skonsolidowane PL'!AV6</f>
        <v>71378</v>
      </c>
      <c r="AW6" s="61">
        <f>'skonsolidowane PL'!AW6</f>
        <v>151427</v>
      </c>
      <c r="AX6" s="32">
        <f>'skonsolidowane PL'!AX6</f>
        <v>207147</v>
      </c>
      <c r="AY6" s="73">
        <f>'skonsolidowane PL'!AY6</f>
        <v>-11161</v>
      </c>
      <c r="AZ6" s="73">
        <f>'skonsolidowane PL'!AZ6</f>
        <v>82271</v>
      </c>
      <c r="BA6" s="73">
        <f>'skonsolidowane PL'!BA6</f>
        <v>188185</v>
      </c>
      <c r="BB6" s="32">
        <f>'skonsolidowane PL'!BB6</f>
        <v>232441</v>
      </c>
    </row>
    <row r="7" spans="2:54" s="4" customFormat="1" x14ac:dyDescent="0.2">
      <c r="B7" s="26" t="s">
        <v>143</v>
      </c>
      <c r="C7" s="29">
        <f>'skonsolidowane PL'!C7</f>
        <v>29923</v>
      </c>
      <c r="D7" s="29">
        <f>'skonsolidowane PL'!D7</f>
        <v>54887</v>
      </c>
      <c r="E7" s="29">
        <f>'skonsolidowane PL'!E7</f>
        <v>82626</v>
      </c>
      <c r="F7" s="32">
        <f>'skonsolidowane PL'!F7</f>
        <v>130184</v>
      </c>
      <c r="G7" s="29">
        <f>'skonsolidowane PL'!G7</f>
        <v>24757</v>
      </c>
      <c r="H7" s="29">
        <f>'skonsolidowane PL'!H7</f>
        <v>68518</v>
      </c>
      <c r="I7" s="29">
        <f>'skonsolidowane PL'!I7</f>
        <v>105032</v>
      </c>
      <c r="J7" s="32">
        <f>'skonsolidowane PL'!J7</f>
        <v>152743</v>
      </c>
      <c r="K7" s="29">
        <f>'skonsolidowane PL'!K7</f>
        <v>40644</v>
      </c>
      <c r="L7" s="29">
        <f>'skonsolidowane PL'!L7</f>
        <v>81702</v>
      </c>
      <c r="M7" s="29">
        <f>'skonsolidowane PL'!M7</f>
        <v>123010</v>
      </c>
      <c r="N7" s="32">
        <f>'skonsolidowane PL'!N7</f>
        <v>153541</v>
      </c>
      <c r="O7" s="29">
        <f>'skonsolidowane PL'!O7</f>
        <v>42400</v>
      </c>
      <c r="P7" s="29">
        <f>'skonsolidowane PL'!P7</f>
        <v>84917</v>
      </c>
      <c r="Q7" s="29">
        <f>'skonsolidowane PL'!Q7</f>
        <v>130530</v>
      </c>
      <c r="R7" s="32">
        <f>'skonsolidowane PL'!R7</f>
        <v>177153</v>
      </c>
      <c r="S7" s="29">
        <f>'skonsolidowane PL'!S7</f>
        <v>45197</v>
      </c>
      <c r="T7" s="29">
        <f>'skonsolidowane PL'!T7</f>
        <v>86061</v>
      </c>
      <c r="U7" s="29">
        <f>'skonsolidowane PL'!U7</f>
        <v>131456</v>
      </c>
      <c r="V7" s="32">
        <f>'skonsolidowane PL'!V7</f>
        <v>166579</v>
      </c>
      <c r="W7" s="29">
        <f>'skonsolidowane PL'!W7</f>
        <v>40673</v>
      </c>
      <c r="X7" s="29">
        <f>'skonsolidowane PL'!X7</f>
        <v>80746</v>
      </c>
      <c r="Y7" s="29">
        <f>'skonsolidowane PL'!Y7</f>
        <v>120899</v>
      </c>
      <c r="Z7" s="32">
        <f>'skonsolidowane PL'!Z7</f>
        <v>160001</v>
      </c>
      <c r="AA7" s="29">
        <f>'skonsolidowane PL'!AA7</f>
        <v>39222</v>
      </c>
      <c r="AB7" s="29">
        <f>'skonsolidowane PL'!AB7</f>
        <v>77124</v>
      </c>
      <c r="AC7" s="29">
        <f>'skonsolidowane PL'!AC7</f>
        <v>115073</v>
      </c>
      <c r="AD7" s="32">
        <f>'skonsolidowane PL'!AD7</f>
        <v>151104</v>
      </c>
      <c r="AE7" s="29">
        <f>'skonsolidowane PL'!AE7</f>
        <v>29913</v>
      </c>
      <c r="AF7" s="29">
        <f>'skonsolidowane PL'!AF7</f>
        <v>56844</v>
      </c>
      <c r="AG7" s="29">
        <f>'skonsolidowane PL'!AG7</f>
        <v>86783</v>
      </c>
      <c r="AH7" s="32">
        <f>'skonsolidowane PL'!AH7</f>
        <v>112287</v>
      </c>
      <c r="AI7" s="29">
        <f>'skonsolidowane PL'!AI7</f>
        <v>28120</v>
      </c>
      <c r="AJ7" s="29">
        <f>'skonsolidowane PL'!AJ7</f>
        <v>56580</v>
      </c>
      <c r="AK7" s="29">
        <f>'skonsolidowane PL'!AK7</f>
        <v>85870</v>
      </c>
      <c r="AL7" s="32">
        <f>'skonsolidowane PL'!AL7</f>
        <v>114346</v>
      </c>
      <c r="AM7" s="29">
        <f>'skonsolidowane PL'!AM7</f>
        <v>28037</v>
      </c>
      <c r="AN7" s="29">
        <f>'skonsolidowane PL'!AN7</f>
        <v>55367</v>
      </c>
      <c r="AO7" s="29">
        <f>'skonsolidowane PL'!AO7</f>
        <v>83231</v>
      </c>
      <c r="AP7" s="32">
        <f>'skonsolidowane PL'!AP7</f>
        <v>111394</v>
      </c>
      <c r="AQ7" s="29">
        <f>'skonsolidowane PL'!AQ7</f>
        <v>34329</v>
      </c>
      <c r="AR7" s="29">
        <f>'skonsolidowane PL'!AR7</f>
        <v>69188</v>
      </c>
      <c r="AS7" s="29">
        <f>'skonsolidowane PL'!AS7</f>
        <v>103946</v>
      </c>
      <c r="AT7" s="32">
        <f>'skonsolidowane PL'!AT7</f>
        <v>139303</v>
      </c>
      <c r="AU7" s="61">
        <f>'skonsolidowane PL'!AU7</f>
        <v>35597</v>
      </c>
      <c r="AV7" s="61">
        <f>'skonsolidowane PL'!AV7</f>
        <v>72852</v>
      </c>
      <c r="AW7" s="61">
        <f>'skonsolidowane PL'!AW7</f>
        <v>109841</v>
      </c>
      <c r="AX7" s="32">
        <f>'skonsolidowane PL'!AX7</f>
        <v>148204</v>
      </c>
      <c r="AY7" s="73">
        <f>'skonsolidowane PL'!AY7</f>
        <v>41602</v>
      </c>
      <c r="AZ7" s="73">
        <f>'skonsolidowane PL'!AZ7</f>
        <v>82186</v>
      </c>
      <c r="BA7" s="73">
        <f>'skonsolidowane PL'!BA7</f>
        <v>123312</v>
      </c>
      <c r="BB7" s="32">
        <f>'skonsolidowane PL'!BB7</f>
        <v>164067</v>
      </c>
    </row>
    <row r="8" spans="2:54" s="4" customFormat="1" x14ac:dyDescent="0.2">
      <c r="B8" s="26" t="s">
        <v>144</v>
      </c>
      <c r="C8" s="29">
        <f>'skonsolidowane PL'!C8</f>
        <v>13069</v>
      </c>
      <c r="D8" s="29">
        <f>'skonsolidowane PL'!D8</f>
        <v>85647</v>
      </c>
      <c r="E8" s="29">
        <f>'skonsolidowane PL'!E8</f>
        <v>167539</v>
      </c>
      <c r="F8" s="32">
        <f>'skonsolidowane PL'!F8</f>
        <v>265925</v>
      </c>
      <c r="G8" s="29">
        <f>'skonsolidowane PL'!G8</f>
        <v>14888</v>
      </c>
      <c r="H8" s="29">
        <f>'skonsolidowane PL'!H8</f>
        <v>88665</v>
      </c>
      <c r="I8" s="29">
        <f>'skonsolidowane PL'!I8</f>
        <v>185431</v>
      </c>
      <c r="J8" s="32">
        <f>'skonsolidowane PL'!J8</f>
        <v>280531</v>
      </c>
      <c r="K8" s="29">
        <f>'skonsolidowane PL'!K8</f>
        <v>39501</v>
      </c>
      <c r="L8" s="29">
        <f>'skonsolidowane PL'!L8</f>
        <v>119891</v>
      </c>
      <c r="M8" s="29">
        <f>'skonsolidowane PL'!M8</f>
        <v>212379</v>
      </c>
      <c r="N8" s="32">
        <f>'skonsolidowane PL'!N8</f>
        <v>362631</v>
      </c>
      <c r="O8" s="29">
        <f>'skonsolidowane PL'!O8</f>
        <v>35134</v>
      </c>
      <c r="P8" s="29">
        <f>'skonsolidowane PL'!P8</f>
        <v>119817</v>
      </c>
      <c r="Q8" s="29">
        <f>'skonsolidowane PL'!Q8</f>
        <v>199004</v>
      </c>
      <c r="R8" s="32">
        <f>'skonsolidowane PL'!R8</f>
        <v>237888</v>
      </c>
      <c r="S8" s="29">
        <f>'skonsolidowane PL'!S8</f>
        <v>25131</v>
      </c>
      <c r="T8" s="29">
        <f>'skonsolidowane PL'!T8</f>
        <v>90947</v>
      </c>
      <c r="U8" s="29">
        <f>'skonsolidowane PL'!U8</f>
        <v>156054</v>
      </c>
      <c r="V8" s="32">
        <f>'skonsolidowane PL'!V8</f>
        <v>231778</v>
      </c>
      <c r="W8" s="29">
        <f>'skonsolidowane PL'!W8</f>
        <v>31225</v>
      </c>
      <c r="X8" s="29">
        <f>'skonsolidowane PL'!X8</f>
        <v>94945</v>
      </c>
      <c r="Y8" s="29">
        <f>'skonsolidowane PL'!Y8</f>
        <v>157303</v>
      </c>
      <c r="Z8" s="32">
        <f>'skonsolidowane PL'!Z8</f>
        <v>209669</v>
      </c>
      <c r="AA8" s="29">
        <f>'skonsolidowane PL'!AA8</f>
        <v>43791</v>
      </c>
      <c r="AB8" s="29">
        <f>'skonsolidowane PL'!AB8</f>
        <v>127860</v>
      </c>
      <c r="AC8" s="29">
        <f>'skonsolidowane PL'!AC8</f>
        <v>267708</v>
      </c>
      <c r="AD8" s="32">
        <f>'skonsolidowane PL'!AD8</f>
        <v>312480</v>
      </c>
      <c r="AE8" s="29">
        <f>'skonsolidowane PL'!AE8</f>
        <v>19131</v>
      </c>
      <c r="AF8" s="29">
        <f>'skonsolidowane PL'!AF8</f>
        <v>102561</v>
      </c>
      <c r="AG8" s="29">
        <f>'skonsolidowane PL'!AG8</f>
        <v>166223</v>
      </c>
      <c r="AH8" s="32">
        <f>'skonsolidowane PL'!AH8</f>
        <v>194393</v>
      </c>
      <c r="AI8" s="29">
        <f>'skonsolidowane PL'!AI8</f>
        <v>21172</v>
      </c>
      <c r="AJ8" s="29">
        <f>'skonsolidowane PL'!AJ8</f>
        <v>84091</v>
      </c>
      <c r="AK8" s="29">
        <f>'skonsolidowane PL'!AK8</f>
        <v>152240</v>
      </c>
      <c r="AL8" s="32">
        <f>'skonsolidowane PL'!AL8</f>
        <v>196234</v>
      </c>
      <c r="AM8" s="29">
        <f>'skonsolidowane PL'!AM8</f>
        <v>15310</v>
      </c>
      <c r="AN8" s="29">
        <f>'skonsolidowane PL'!AN8</f>
        <v>86146</v>
      </c>
      <c r="AO8" s="29">
        <f>'skonsolidowane PL'!AO8</f>
        <v>162211</v>
      </c>
      <c r="AP8" s="32">
        <f>'skonsolidowane PL'!AP8</f>
        <v>212497</v>
      </c>
      <c r="AQ8" s="29">
        <f>'skonsolidowane PL'!AQ8</f>
        <v>15818</v>
      </c>
      <c r="AR8" s="29">
        <f>'skonsolidowane PL'!AR8</f>
        <v>140539</v>
      </c>
      <c r="AS8" s="29">
        <f>'skonsolidowane PL'!AS8</f>
        <v>270625</v>
      </c>
      <c r="AT8" s="32">
        <f>'skonsolidowane PL'!AT8</f>
        <v>360986</v>
      </c>
      <c r="AU8" s="61">
        <f>'skonsolidowane PL'!AU8</f>
        <v>26405</v>
      </c>
      <c r="AV8" s="61">
        <f>'skonsolidowane PL'!AV8</f>
        <v>164375</v>
      </c>
      <c r="AW8" s="61">
        <f>'skonsolidowane PL'!AW8</f>
        <v>306183</v>
      </c>
      <c r="AX8" s="32">
        <f>'skonsolidowane PL'!AX8</f>
        <v>412681</v>
      </c>
      <c r="AY8" s="73">
        <f>'skonsolidowane PL'!AY8</f>
        <v>41237</v>
      </c>
      <c r="AZ8" s="73">
        <f>'skonsolidowane PL'!AZ8</f>
        <v>203255</v>
      </c>
      <c r="BA8" s="73">
        <f>'skonsolidowane PL'!BA8</f>
        <v>373469</v>
      </c>
      <c r="BB8" s="32">
        <f>'skonsolidowane PL'!BB8</f>
        <v>479744</v>
      </c>
    </row>
    <row r="9" spans="2:54" s="4" customFormat="1" x14ac:dyDescent="0.2">
      <c r="B9" s="26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8"/>
      <c r="AW9" s="60"/>
      <c r="AX9" s="28"/>
      <c r="AY9" s="69"/>
      <c r="AZ9" s="69"/>
      <c r="BA9" s="60"/>
      <c r="BB9" s="28"/>
    </row>
    <row r="10" spans="2:54" x14ac:dyDescent="0.2"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4"/>
      <c r="AT10" s="15"/>
      <c r="AW10" s="58"/>
      <c r="AX10" s="15"/>
      <c r="BA10" s="58"/>
      <c r="BB10" s="15"/>
    </row>
    <row r="11" spans="2:54" s="9" customFormat="1" ht="48.75" thickBot="1" x14ac:dyDescent="0.25">
      <c r="B11" s="23" t="s">
        <v>145</v>
      </c>
      <c r="C11" s="20" t="s">
        <v>191</v>
      </c>
      <c r="D11" s="20" t="s">
        <v>224</v>
      </c>
      <c r="E11" s="20" t="s">
        <v>202</v>
      </c>
      <c r="F11" s="21" t="s">
        <v>213</v>
      </c>
      <c r="G11" s="20" t="s">
        <v>192</v>
      </c>
      <c r="H11" s="20" t="s">
        <v>225</v>
      </c>
      <c r="I11" s="20" t="s">
        <v>203</v>
      </c>
      <c r="J11" s="21" t="s">
        <v>214</v>
      </c>
      <c r="K11" s="20" t="s">
        <v>193</v>
      </c>
      <c r="L11" s="20" t="s">
        <v>226</v>
      </c>
      <c r="M11" s="20" t="s">
        <v>204</v>
      </c>
      <c r="N11" s="21" t="s">
        <v>215</v>
      </c>
      <c r="O11" s="20" t="s">
        <v>194</v>
      </c>
      <c r="P11" s="20" t="s">
        <v>227</v>
      </c>
      <c r="Q11" s="20" t="s">
        <v>205</v>
      </c>
      <c r="R11" s="21" t="s">
        <v>216</v>
      </c>
      <c r="S11" s="20" t="s">
        <v>195</v>
      </c>
      <c r="T11" s="20" t="s">
        <v>228</v>
      </c>
      <c r="U11" s="20" t="s">
        <v>206</v>
      </c>
      <c r="V11" s="21" t="s">
        <v>217</v>
      </c>
      <c r="W11" s="20" t="s">
        <v>196</v>
      </c>
      <c r="X11" s="20" t="s">
        <v>229</v>
      </c>
      <c r="Y11" s="20" t="s">
        <v>207</v>
      </c>
      <c r="Z11" s="21" t="s">
        <v>218</v>
      </c>
      <c r="AA11" s="20" t="s">
        <v>197</v>
      </c>
      <c r="AB11" s="20" t="s">
        <v>230</v>
      </c>
      <c r="AC11" s="20" t="s">
        <v>208</v>
      </c>
      <c r="AD11" s="21" t="s">
        <v>219</v>
      </c>
      <c r="AE11" s="20" t="s">
        <v>198</v>
      </c>
      <c r="AF11" s="20" t="s">
        <v>231</v>
      </c>
      <c r="AG11" s="20" t="s">
        <v>209</v>
      </c>
      <c r="AH11" s="21" t="s">
        <v>220</v>
      </c>
      <c r="AI11" s="20" t="s">
        <v>199</v>
      </c>
      <c r="AJ11" s="20" t="s">
        <v>232</v>
      </c>
      <c r="AK11" s="20" t="s">
        <v>210</v>
      </c>
      <c r="AL11" s="21" t="s">
        <v>221</v>
      </c>
      <c r="AM11" s="20" t="s">
        <v>200</v>
      </c>
      <c r="AN11" s="20" t="s">
        <v>233</v>
      </c>
      <c r="AO11" s="20" t="s">
        <v>211</v>
      </c>
      <c r="AP11" s="21" t="s">
        <v>222</v>
      </c>
      <c r="AQ11" s="20" t="s">
        <v>201</v>
      </c>
      <c r="AR11" s="20" t="s">
        <v>234</v>
      </c>
      <c r="AS11" s="49" t="s">
        <v>212</v>
      </c>
      <c r="AT11" s="52" t="s">
        <v>223</v>
      </c>
      <c r="AU11" s="59" t="s">
        <v>242</v>
      </c>
      <c r="AV11" s="59" t="s">
        <v>243</v>
      </c>
      <c r="AW11" s="65" t="s">
        <v>244</v>
      </c>
      <c r="AX11" s="52" t="s">
        <v>253</v>
      </c>
      <c r="AY11" s="72" t="s">
        <v>257</v>
      </c>
      <c r="AZ11" s="72" t="s">
        <v>270</v>
      </c>
      <c r="BA11" s="77" t="s">
        <v>271</v>
      </c>
      <c r="BB11" s="52" t="s">
        <v>272</v>
      </c>
    </row>
    <row r="12" spans="2:54" s="4" customFormat="1" ht="12.75" thickTop="1" x14ac:dyDescent="0.2">
      <c r="B12" s="3" t="s">
        <v>139</v>
      </c>
      <c r="C12" s="29">
        <f>'skonsolidowane PL'!C12</f>
        <v>187991</v>
      </c>
      <c r="D12" s="29">
        <f>'skonsolidowane PL'!D12</f>
        <v>285913</v>
      </c>
      <c r="E12" s="29">
        <f>'skonsolidowane PL'!E12</f>
        <v>309800</v>
      </c>
      <c r="F12" s="32">
        <f>'skonsolidowane PL'!F12</f>
        <v>212665</v>
      </c>
      <c r="G12" s="29">
        <f>'skonsolidowane PL'!G12</f>
        <v>192689</v>
      </c>
      <c r="H12" s="29">
        <f>'skonsolidowane PL'!H12</f>
        <v>280326</v>
      </c>
      <c r="I12" s="29">
        <f>'skonsolidowane PL'!I12</f>
        <v>349438</v>
      </c>
      <c r="J12" s="32">
        <f>'skonsolidowane PL'!J12</f>
        <v>242057</v>
      </c>
      <c r="K12" s="29">
        <f>'skonsolidowane PL'!K12</f>
        <v>227297</v>
      </c>
      <c r="L12" s="29">
        <f>'skonsolidowane PL'!L12</f>
        <v>309064</v>
      </c>
      <c r="M12" s="29">
        <f>'skonsolidowane PL'!M12</f>
        <v>360227</v>
      </c>
      <c r="N12" s="32">
        <f>'skonsolidowane PL'!N12</f>
        <v>267773</v>
      </c>
      <c r="O12" s="29">
        <f>'skonsolidowane PL'!O12</f>
        <v>228228</v>
      </c>
      <c r="P12" s="29">
        <f>'skonsolidowane PL'!P12</f>
        <v>323972</v>
      </c>
      <c r="Q12" s="29">
        <f>'skonsolidowane PL'!Q12</f>
        <v>357197</v>
      </c>
      <c r="R12" s="32">
        <f>'skonsolidowane PL'!R12</f>
        <v>266213</v>
      </c>
      <c r="S12" s="29">
        <f>'skonsolidowane PL'!S12</f>
        <v>202859</v>
      </c>
      <c r="T12" s="29">
        <f>'skonsolidowane PL'!T12</f>
        <v>272534</v>
      </c>
      <c r="U12" s="29">
        <f>'skonsolidowane PL'!U12</f>
        <v>315462</v>
      </c>
      <c r="V12" s="32">
        <f>'skonsolidowane PL'!V12</f>
        <v>63067</v>
      </c>
      <c r="W12" s="29">
        <f>'skonsolidowane PL'!W12</f>
        <v>175514</v>
      </c>
      <c r="X12" s="29">
        <f>'skonsolidowane PL'!X12</f>
        <v>223843</v>
      </c>
      <c r="Y12" s="29">
        <f>'skonsolidowane PL'!Y12</f>
        <v>224668</v>
      </c>
      <c r="Z12" s="32">
        <f>'skonsolidowane PL'!Z12</f>
        <v>194604</v>
      </c>
      <c r="AA12" s="29">
        <f>'skonsolidowane PL'!AA12</f>
        <v>173529</v>
      </c>
      <c r="AB12" s="29">
        <f>'skonsolidowane PL'!AB12</f>
        <v>223010</v>
      </c>
      <c r="AC12" s="29">
        <f>'skonsolidowane PL'!AC12</f>
        <v>224470</v>
      </c>
      <c r="AD12" s="32">
        <f>'skonsolidowane PL'!AD12</f>
        <v>97898</v>
      </c>
      <c r="AE12" s="29">
        <f>'skonsolidowane PL'!AE12</f>
        <v>142963</v>
      </c>
      <c r="AF12" s="29">
        <f>'skonsolidowane PL'!AF12</f>
        <v>215780</v>
      </c>
      <c r="AG12" s="29">
        <f>'skonsolidowane PL'!AG12</f>
        <v>192344</v>
      </c>
      <c r="AH12" s="32">
        <f>'skonsolidowane PL'!AH12</f>
        <v>156298</v>
      </c>
      <c r="AI12" s="29">
        <f>'skonsolidowane PL'!AI12</f>
        <v>124765</v>
      </c>
      <c r="AJ12" s="29">
        <f>'skonsolidowane PL'!AJ12</f>
        <v>192118</v>
      </c>
      <c r="AK12" s="29">
        <f>'skonsolidowane PL'!AK12</f>
        <v>196557</v>
      </c>
      <c r="AL12" s="32">
        <f>'skonsolidowane PL'!AL12</f>
        <v>169161</v>
      </c>
      <c r="AM12" s="29">
        <f>'skonsolidowane PL'!AM12</f>
        <v>128494</v>
      </c>
      <c r="AN12" s="29">
        <f>'skonsolidowane PL'!AN12</f>
        <v>198290</v>
      </c>
      <c r="AO12" s="29">
        <f>'skonsolidowane PL'!AO12</f>
        <v>204160</v>
      </c>
      <c r="AP12" s="32">
        <f>'skonsolidowane PL'!AP12</f>
        <v>176841</v>
      </c>
      <c r="AQ12" s="29">
        <f>'skonsolidowane PL'!AQ12</f>
        <v>229201</v>
      </c>
      <c r="AR12" s="29">
        <f>'skonsolidowane PL'!AR12</f>
        <v>362425</v>
      </c>
      <c r="AS12" s="29">
        <f>'skonsolidowane PL'!AS12</f>
        <v>362903</v>
      </c>
      <c r="AT12" s="32">
        <f>'skonsolidowane PL'!AT12</f>
        <v>308197</v>
      </c>
      <c r="AU12" s="61">
        <f>'skonsolidowane PL'!AU12</f>
        <v>247214</v>
      </c>
      <c r="AV12" s="61">
        <f>'skonsolidowane PL'!AV12</f>
        <v>392660</v>
      </c>
      <c r="AW12" s="61">
        <f>'skonsolidowane PL'!AW12</f>
        <v>396374</v>
      </c>
      <c r="AX12" s="32">
        <f>'skonsolidowane PL'!AX12</f>
        <v>346631</v>
      </c>
      <c r="AY12" s="73">
        <f>'skonsolidowane PL'!AY12</f>
        <v>265951</v>
      </c>
      <c r="AZ12" s="73">
        <f>'skonsolidowane PL'!AZ12</f>
        <v>413579</v>
      </c>
      <c r="BA12" s="73">
        <f>'skonsolidowane PL'!BA12</f>
        <v>421924</v>
      </c>
      <c r="BB12" s="32">
        <f>'skonsolidowane PL'!BB12</f>
        <v>356619</v>
      </c>
    </row>
    <row r="13" spans="2:54" s="4" customFormat="1" x14ac:dyDescent="0.2">
      <c r="B13" s="5" t="s">
        <v>140</v>
      </c>
      <c r="C13" s="29">
        <f>'skonsolidowane PL'!C13</f>
        <v>-16854</v>
      </c>
      <c r="D13" s="29">
        <f>'skonsolidowane PL'!D13</f>
        <v>47614</v>
      </c>
      <c r="E13" s="29">
        <f>'skonsolidowane PL'!E13</f>
        <v>54153</v>
      </c>
      <c r="F13" s="32">
        <f>'skonsolidowane PL'!F13</f>
        <v>50828</v>
      </c>
      <c r="G13" s="29">
        <f>'skonsolidowane PL'!G13</f>
        <v>-9869</v>
      </c>
      <c r="H13" s="29">
        <f>'skonsolidowane PL'!H13</f>
        <v>30016</v>
      </c>
      <c r="I13" s="29">
        <f>'skonsolidowane PL'!I13</f>
        <v>60252</v>
      </c>
      <c r="J13" s="32">
        <f>'skonsolidowane PL'!J13</f>
        <v>47389</v>
      </c>
      <c r="K13" s="29">
        <f>'skonsolidowane PL'!K13</f>
        <v>-1143</v>
      </c>
      <c r="L13" s="29">
        <f>'skonsolidowane PL'!L13</f>
        <v>39332</v>
      </c>
      <c r="M13" s="29">
        <f>'skonsolidowane PL'!M13</f>
        <v>51180</v>
      </c>
      <c r="N13" s="32">
        <f>'skonsolidowane PL'!N13</f>
        <v>119721</v>
      </c>
      <c r="O13" s="29">
        <f>'skonsolidowane PL'!O13</f>
        <v>-7266</v>
      </c>
      <c r="P13" s="29">
        <f>'skonsolidowane PL'!P13</f>
        <v>42166</v>
      </c>
      <c r="Q13" s="29">
        <f>'skonsolidowane PL'!Q13</f>
        <v>33574</v>
      </c>
      <c r="R13" s="32">
        <f>'skonsolidowane PL'!R13</f>
        <v>-7739</v>
      </c>
      <c r="S13" s="29">
        <f>'skonsolidowane PL'!S13</f>
        <v>-20066</v>
      </c>
      <c r="T13" s="29">
        <f>'skonsolidowane PL'!T13</f>
        <v>24952</v>
      </c>
      <c r="U13" s="29">
        <f>'skonsolidowane PL'!U13</f>
        <v>19712</v>
      </c>
      <c r="V13" s="32">
        <f>'skonsolidowane PL'!V13</f>
        <v>40601</v>
      </c>
      <c r="W13" s="29">
        <f>'skonsolidowane PL'!W13</f>
        <v>-9448</v>
      </c>
      <c r="X13" s="29">
        <f>'skonsolidowane PL'!X13</f>
        <v>23647</v>
      </c>
      <c r="Y13" s="29">
        <f>'skonsolidowane PL'!Y13</f>
        <v>22205</v>
      </c>
      <c r="Z13" s="32">
        <f>'skonsolidowane PL'!Z13</f>
        <v>13264</v>
      </c>
      <c r="AA13" s="29">
        <f>'skonsolidowane PL'!AA13</f>
        <v>4569</v>
      </c>
      <c r="AB13" s="29">
        <f>'skonsolidowane PL'!AB13</f>
        <v>46167</v>
      </c>
      <c r="AC13" s="29">
        <f>'skonsolidowane PL'!AC13</f>
        <v>101899</v>
      </c>
      <c r="AD13" s="32">
        <f>'skonsolidowane PL'!AD13</f>
        <v>8741</v>
      </c>
      <c r="AE13" s="29">
        <f>'skonsolidowane PL'!AE13</f>
        <v>-10782</v>
      </c>
      <c r="AF13" s="29">
        <f>'skonsolidowane PL'!AF13</f>
        <v>56499</v>
      </c>
      <c r="AG13" s="29">
        <f>'skonsolidowane PL'!AG13</f>
        <v>33723</v>
      </c>
      <c r="AH13" s="32">
        <f>'skonsolidowane PL'!AH13</f>
        <v>2666</v>
      </c>
      <c r="AI13" s="29">
        <f>'skonsolidowane PL'!AI13</f>
        <v>-6948</v>
      </c>
      <c r="AJ13" s="29">
        <f>'skonsolidowane PL'!AJ13</f>
        <v>34459</v>
      </c>
      <c r="AK13" s="29">
        <f>'skonsolidowane PL'!AK13</f>
        <v>38859</v>
      </c>
      <c r="AL13" s="32">
        <f>'skonsolidowane PL'!AL13</f>
        <v>15518</v>
      </c>
      <c r="AM13" s="29">
        <f>'skonsolidowane PL'!AM13</f>
        <v>-12727</v>
      </c>
      <c r="AN13" s="29">
        <f>'skonsolidowane PL'!AN13</f>
        <v>43506</v>
      </c>
      <c r="AO13" s="29">
        <f>'skonsolidowane PL'!AO13</f>
        <v>48201</v>
      </c>
      <c r="AP13" s="32">
        <f>'skonsolidowane PL'!AP13</f>
        <v>22123</v>
      </c>
      <c r="AQ13" s="29">
        <f>'skonsolidowane PL'!AQ13</f>
        <v>-18511</v>
      </c>
      <c r="AR13" s="29">
        <f>'skonsolidowane PL'!AR13</f>
        <v>89862</v>
      </c>
      <c r="AS13" s="29">
        <f>'skonsolidowane PL'!AS13</f>
        <v>95328</v>
      </c>
      <c r="AT13" s="32">
        <f>'skonsolidowane PL'!AT13</f>
        <v>55004</v>
      </c>
      <c r="AU13" s="61">
        <f>'skonsolidowane PL'!AU13</f>
        <v>-9192</v>
      </c>
      <c r="AV13" s="61">
        <f>'skonsolidowane PL'!AV13</f>
        <v>100715</v>
      </c>
      <c r="AW13" s="61">
        <f>'skonsolidowane PL'!AW13</f>
        <v>104819</v>
      </c>
      <c r="AX13" s="32">
        <f>'skonsolidowane PL'!AX13</f>
        <v>68135</v>
      </c>
      <c r="AY13" s="73">
        <f>'skonsolidowane PL'!AY13</f>
        <v>-365</v>
      </c>
      <c r="AZ13" s="73">
        <f>'skonsolidowane PL'!AZ13</f>
        <v>121434</v>
      </c>
      <c r="BA13" s="73">
        <f>'skonsolidowane PL'!BA13</f>
        <v>129088</v>
      </c>
      <c r="BB13" s="32">
        <f>'skonsolidowane PL'!BB13</f>
        <v>65520</v>
      </c>
    </row>
    <row r="14" spans="2:54" s="4" customFormat="1" x14ac:dyDescent="0.2">
      <c r="B14" s="5" t="s">
        <v>141</v>
      </c>
      <c r="C14" s="29">
        <f>'skonsolidowane PL'!C14</f>
        <v>-19063</v>
      </c>
      <c r="D14" s="29">
        <f>'skonsolidowane PL'!D14</f>
        <v>44045</v>
      </c>
      <c r="E14" s="29">
        <f>'skonsolidowane PL'!E14</f>
        <v>54390</v>
      </c>
      <c r="F14" s="32">
        <f>'skonsolidowane PL'!F14</f>
        <v>46641</v>
      </c>
      <c r="G14" s="29">
        <f>'skonsolidowane PL'!G14</f>
        <v>-11782</v>
      </c>
      <c r="H14" s="29">
        <f>'skonsolidowane PL'!H14</f>
        <v>27378</v>
      </c>
      <c r="I14" s="29">
        <f>'skonsolidowane PL'!I14</f>
        <v>57880</v>
      </c>
      <c r="J14" s="32">
        <f>'skonsolidowane PL'!J14</f>
        <v>40104</v>
      </c>
      <c r="K14" s="29">
        <f>'skonsolidowane PL'!K14</f>
        <v>-4160</v>
      </c>
      <c r="L14" s="29">
        <f>'skonsolidowane PL'!L14</f>
        <v>36194</v>
      </c>
      <c r="M14" s="29">
        <f>'skonsolidowane PL'!M14</f>
        <v>47537</v>
      </c>
      <c r="N14" s="32">
        <f>'skonsolidowane PL'!N14</f>
        <v>113367</v>
      </c>
      <c r="O14" s="29">
        <f>'skonsolidowane PL'!O14</f>
        <v>-11784</v>
      </c>
      <c r="P14" s="29">
        <f>'skonsolidowane PL'!P14</f>
        <v>37570</v>
      </c>
      <c r="Q14" s="29">
        <f>'skonsolidowane PL'!Q14</f>
        <v>26938</v>
      </c>
      <c r="R14" s="32">
        <f>'skonsolidowane PL'!R14</f>
        <v>-17082</v>
      </c>
      <c r="S14" s="29">
        <f>'skonsolidowane PL'!S14</f>
        <v>-25627</v>
      </c>
      <c r="T14" s="29">
        <f>'skonsolidowane PL'!T14</f>
        <v>15699</v>
      </c>
      <c r="U14" s="29">
        <f>'skonsolidowane PL'!U14</f>
        <v>14936</v>
      </c>
      <c r="V14" s="32">
        <f>'skonsolidowane PL'!V14</f>
        <v>38424</v>
      </c>
      <c r="W14" s="29">
        <f>'skonsolidowane PL'!W14</f>
        <v>-13487</v>
      </c>
      <c r="X14" s="29">
        <f>'skonsolidowane PL'!X14</f>
        <v>16794</v>
      </c>
      <c r="Y14" s="29">
        <f>'skonsolidowane PL'!Y14</f>
        <v>18274</v>
      </c>
      <c r="Z14" s="32">
        <f>'skonsolidowane PL'!Z14</f>
        <v>4386</v>
      </c>
      <c r="AA14" s="29">
        <f>'skonsolidowane PL'!AA14</f>
        <v>1663</v>
      </c>
      <c r="AB14" s="29">
        <f>'skonsolidowane PL'!AB14</f>
        <v>42306</v>
      </c>
      <c r="AC14" s="29">
        <f>'skonsolidowane PL'!AC14</f>
        <v>102201</v>
      </c>
      <c r="AD14" s="32">
        <f>'skonsolidowane PL'!AD14</f>
        <v>15591</v>
      </c>
      <c r="AE14" s="29">
        <f>'skonsolidowane PL'!AE14</f>
        <v>-8813</v>
      </c>
      <c r="AF14" s="29">
        <f>'skonsolidowane PL'!AF14</f>
        <v>57691</v>
      </c>
      <c r="AG14" s="29">
        <f>'skonsolidowane PL'!AG14</f>
        <v>35397</v>
      </c>
      <c r="AH14" s="32">
        <f>'skonsolidowane PL'!AH14</f>
        <v>5007</v>
      </c>
      <c r="AI14" s="29">
        <f>'skonsolidowane PL'!AI14</f>
        <v>-6232</v>
      </c>
      <c r="AJ14" s="29">
        <f>'skonsolidowane PL'!AJ14</f>
        <v>34439</v>
      </c>
      <c r="AK14" s="29">
        <f>'skonsolidowane PL'!AK14</f>
        <v>39946</v>
      </c>
      <c r="AL14" s="32">
        <f>'skonsolidowane PL'!AL14</f>
        <v>16567</v>
      </c>
      <c r="AM14" s="29">
        <f>'skonsolidowane PL'!AM14</f>
        <v>-11793</v>
      </c>
      <c r="AN14" s="29">
        <f>'skonsolidowane PL'!AN14</f>
        <v>45091</v>
      </c>
      <c r="AO14" s="29">
        <f>'skonsolidowane PL'!AO14</f>
        <v>49618</v>
      </c>
      <c r="AP14" s="32">
        <f>'skonsolidowane PL'!AP14</f>
        <v>29911</v>
      </c>
      <c r="AQ14" s="29">
        <f>'skonsolidowane PL'!AQ14</f>
        <v>-22233</v>
      </c>
      <c r="AR14" s="29">
        <f>'skonsolidowane PL'!AR14</f>
        <v>90638</v>
      </c>
      <c r="AS14" s="29">
        <f>'skonsolidowane PL'!AS14</f>
        <v>92259</v>
      </c>
      <c r="AT14" s="32">
        <f>'skonsolidowane PL'!AT14</f>
        <v>51501</v>
      </c>
      <c r="AU14" s="61">
        <f>'skonsolidowane PL'!AU14</f>
        <v>-15510</v>
      </c>
      <c r="AV14" s="61">
        <f>'skonsolidowane PL'!AV14</f>
        <v>100374</v>
      </c>
      <c r="AW14" s="61">
        <f>'skonsolidowane PL'!AW14</f>
        <v>98725</v>
      </c>
      <c r="AX14" s="32">
        <f>'skonsolidowane PL'!AX14</f>
        <v>73565</v>
      </c>
      <c r="AY14" s="73">
        <f>'skonsolidowane PL'!AY14</f>
        <v>-12157</v>
      </c>
      <c r="AZ14" s="73">
        <f>'skonsolidowane PL'!AZ14</f>
        <v>116974</v>
      </c>
      <c r="BA14" s="73">
        <f>'skonsolidowane PL'!BA14</f>
        <v>126981</v>
      </c>
      <c r="BB14" s="32">
        <f>'skonsolidowane PL'!BB14</f>
        <v>54764</v>
      </c>
    </row>
    <row r="15" spans="2:54" s="4" customFormat="1" x14ac:dyDescent="0.2">
      <c r="B15" s="5" t="s">
        <v>142</v>
      </c>
      <c r="C15" s="29">
        <f>'skonsolidowane PL'!C15</f>
        <v>-19675</v>
      </c>
      <c r="D15" s="29">
        <f>'skonsolidowane PL'!D15</f>
        <v>36936</v>
      </c>
      <c r="E15" s="29">
        <f>'skonsolidowane PL'!E15</f>
        <v>44027</v>
      </c>
      <c r="F15" s="32">
        <f>'skonsolidowane PL'!F15</f>
        <v>36683</v>
      </c>
      <c r="G15" s="29">
        <f>'skonsolidowane PL'!G15</f>
        <v>-10522</v>
      </c>
      <c r="H15" s="29">
        <f>'skonsolidowane PL'!H15</f>
        <v>22228</v>
      </c>
      <c r="I15" s="29">
        <f>'skonsolidowane PL'!I15</f>
        <v>47202</v>
      </c>
      <c r="J15" s="32">
        <f>'skonsolidowane PL'!J15</f>
        <v>29980</v>
      </c>
      <c r="K15" s="29">
        <f>'skonsolidowane PL'!K15</f>
        <v>-3789</v>
      </c>
      <c r="L15" s="29">
        <f>'skonsolidowane PL'!L15</f>
        <v>29060</v>
      </c>
      <c r="M15" s="29">
        <f>'skonsolidowane PL'!M15</f>
        <v>35535</v>
      </c>
      <c r="N15" s="32">
        <f>'skonsolidowane PL'!N15</f>
        <v>93313</v>
      </c>
      <c r="O15" s="29">
        <f>'skonsolidowane PL'!O15</f>
        <v>-9724</v>
      </c>
      <c r="P15" s="29">
        <f>'skonsolidowane PL'!P15</f>
        <v>30097</v>
      </c>
      <c r="Q15" s="29">
        <f>'skonsolidowane PL'!Q15</f>
        <v>21433</v>
      </c>
      <c r="R15" s="32">
        <f>'skonsolidowane PL'!R15</f>
        <v>-15694</v>
      </c>
      <c r="S15" s="29">
        <f>'skonsolidowane PL'!S15</f>
        <v>-23365</v>
      </c>
      <c r="T15" s="29">
        <f>'skonsolidowane PL'!T15</f>
        <v>11330</v>
      </c>
      <c r="U15" s="29">
        <f>'skonsolidowane PL'!U15</f>
        <v>8489</v>
      </c>
      <c r="V15" s="32">
        <f>'skonsolidowane PL'!V15</f>
        <v>-2515</v>
      </c>
      <c r="W15" s="29">
        <f>'skonsolidowane PL'!W15</f>
        <v>-13360</v>
      </c>
      <c r="X15" s="29">
        <f>'skonsolidowane PL'!X15</f>
        <v>11869</v>
      </c>
      <c r="Y15" s="29">
        <f>'skonsolidowane PL'!Y15</f>
        <v>13156</v>
      </c>
      <c r="Z15" s="32">
        <f>'skonsolidowane PL'!Z15</f>
        <v>-907</v>
      </c>
      <c r="AA15" s="29">
        <f>'skonsolidowane PL'!AA15</f>
        <v>413</v>
      </c>
      <c r="AB15" s="29">
        <f>'skonsolidowane PL'!AB15</f>
        <v>33165</v>
      </c>
      <c r="AC15" s="29">
        <f>'skonsolidowane PL'!AC15</f>
        <v>82348</v>
      </c>
      <c r="AD15" s="32">
        <f>'skonsolidowane PL'!AD15</f>
        <v>3138</v>
      </c>
      <c r="AE15" s="29">
        <f>'skonsolidowane PL'!AE15</f>
        <v>-7834</v>
      </c>
      <c r="AF15" s="29">
        <f>'skonsolidowane PL'!AF15</f>
        <v>45867</v>
      </c>
      <c r="AG15" s="29">
        <f>'skonsolidowane PL'!AG15</f>
        <v>29020</v>
      </c>
      <c r="AH15" s="32">
        <f>'skonsolidowane PL'!AH15</f>
        <v>1131</v>
      </c>
      <c r="AI15" s="29">
        <f>'skonsolidowane PL'!AI15</f>
        <v>-6025</v>
      </c>
      <c r="AJ15" s="29">
        <f>'skonsolidowane PL'!AJ15</f>
        <v>26725</v>
      </c>
      <c r="AK15" s="29">
        <f>'skonsolidowane PL'!AK15</f>
        <v>32117</v>
      </c>
      <c r="AL15" s="32">
        <f>'skonsolidowane PL'!AL15</f>
        <v>12166</v>
      </c>
      <c r="AM15" s="29">
        <f>'skonsolidowane PL'!AM15</f>
        <v>-9956</v>
      </c>
      <c r="AN15" s="29">
        <f>'skonsolidowane PL'!AN15</f>
        <v>36241</v>
      </c>
      <c r="AO15" s="29">
        <f>'skonsolidowane PL'!AO15</f>
        <v>39880</v>
      </c>
      <c r="AP15" s="32">
        <f>'skonsolidowane PL'!AP15</f>
        <v>23032</v>
      </c>
      <c r="AQ15" s="29">
        <f>'skonsolidowane PL'!AQ15</f>
        <v>-22332</v>
      </c>
      <c r="AR15" s="29">
        <f>'skonsolidowane PL'!AR15</f>
        <v>75609</v>
      </c>
      <c r="AS15" s="29">
        <f>'skonsolidowane PL'!AS15</f>
        <v>75809</v>
      </c>
      <c r="AT15" s="32">
        <f>'skonsolidowane PL'!AT15</f>
        <v>52496</v>
      </c>
      <c r="AU15" s="61">
        <f>'skonsolidowane PL'!AU15</f>
        <v>-13444</v>
      </c>
      <c r="AV15" s="61">
        <f>'skonsolidowane PL'!AV15</f>
        <v>84822</v>
      </c>
      <c r="AW15" s="61">
        <f>'skonsolidowane PL'!AW15</f>
        <v>80049</v>
      </c>
      <c r="AX15" s="32">
        <f>'skonsolidowane PL'!AX15</f>
        <v>55720</v>
      </c>
      <c r="AY15" s="73">
        <f>'skonsolidowane PL'!AY15</f>
        <v>-11161</v>
      </c>
      <c r="AZ15" s="73">
        <f>'skonsolidowane PL'!AZ15</f>
        <v>93432</v>
      </c>
      <c r="BA15" s="73">
        <f>'skonsolidowane PL'!BA15</f>
        <v>105914</v>
      </c>
      <c r="BB15" s="32">
        <f>'skonsolidowane PL'!BB15</f>
        <v>44256</v>
      </c>
    </row>
    <row r="16" spans="2:54" s="4" customFormat="1" x14ac:dyDescent="0.2">
      <c r="B16" s="5" t="s">
        <v>143</v>
      </c>
      <c r="C16" s="29">
        <f>'skonsolidowane PL'!C16</f>
        <v>29923</v>
      </c>
      <c r="D16" s="29">
        <f>'skonsolidowane PL'!D16</f>
        <v>24964</v>
      </c>
      <c r="E16" s="29">
        <f>'skonsolidowane PL'!E16</f>
        <v>27739</v>
      </c>
      <c r="F16" s="32">
        <f>'skonsolidowane PL'!F16</f>
        <v>47558</v>
      </c>
      <c r="G16" s="29">
        <f>'skonsolidowane PL'!G16</f>
        <v>24757</v>
      </c>
      <c r="H16" s="29">
        <f>'skonsolidowane PL'!H16</f>
        <v>43761</v>
      </c>
      <c r="I16" s="29">
        <f>'skonsolidowane PL'!I16</f>
        <v>36514</v>
      </c>
      <c r="J16" s="32">
        <f>'skonsolidowane PL'!J16</f>
        <v>47711</v>
      </c>
      <c r="K16" s="29">
        <f>'skonsolidowane PL'!K16</f>
        <v>40644</v>
      </c>
      <c r="L16" s="29">
        <f>'skonsolidowane PL'!L16</f>
        <v>41058</v>
      </c>
      <c r="M16" s="29">
        <f>'skonsolidowane PL'!M16</f>
        <v>41308</v>
      </c>
      <c r="N16" s="32">
        <f>'skonsolidowane PL'!N16</f>
        <v>30531</v>
      </c>
      <c r="O16" s="29">
        <f>'skonsolidowane PL'!O16</f>
        <v>42400</v>
      </c>
      <c r="P16" s="29">
        <f>'skonsolidowane PL'!P16</f>
        <v>42517</v>
      </c>
      <c r="Q16" s="29">
        <f>'skonsolidowane PL'!Q16</f>
        <v>45613</v>
      </c>
      <c r="R16" s="32">
        <f>'skonsolidowane PL'!R16</f>
        <v>46623</v>
      </c>
      <c r="S16" s="29">
        <f>'skonsolidowane PL'!S16</f>
        <v>45197</v>
      </c>
      <c r="T16" s="29">
        <f>'skonsolidowane PL'!T16</f>
        <v>40864</v>
      </c>
      <c r="U16" s="29">
        <f>'skonsolidowane PL'!U16</f>
        <v>45395</v>
      </c>
      <c r="V16" s="32">
        <f>'skonsolidowane PL'!V16</f>
        <v>35123</v>
      </c>
      <c r="W16" s="29">
        <f>'skonsolidowane PL'!W16</f>
        <v>40673</v>
      </c>
      <c r="X16" s="29">
        <f>'skonsolidowane PL'!X16</f>
        <v>40073</v>
      </c>
      <c r="Y16" s="29">
        <f>'skonsolidowane PL'!Y16</f>
        <v>40153</v>
      </c>
      <c r="Z16" s="32">
        <f>'skonsolidowane PL'!Z16</f>
        <v>39102</v>
      </c>
      <c r="AA16" s="29">
        <f>'skonsolidowane PL'!AA16</f>
        <v>39222</v>
      </c>
      <c r="AB16" s="29">
        <f>'skonsolidowane PL'!AB16</f>
        <v>37902</v>
      </c>
      <c r="AC16" s="29">
        <f>'skonsolidowane PL'!AC16</f>
        <v>37949</v>
      </c>
      <c r="AD16" s="32">
        <f>'skonsolidowane PL'!AD16</f>
        <v>36031</v>
      </c>
      <c r="AE16" s="29">
        <f>'skonsolidowane PL'!AE16</f>
        <v>29913</v>
      </c>
      <c r="AF16" s="29">
        <f>'skonsolidowane PL'!AF16</f>
        <v>26931</v>
      </c>
      <c r="AG16" s="29">
        <f>'skonsolidowane PL'!AG16</f>
        <v>29939</v>
      </c>
      <c r="AH16" s="32">
        <f>'skonsolidowane PL'!AH16</f>
        <v>25504</v>
      </c>
      <c r="AI16" s="29">
        <f>'skonsolidowane PL'!AI16</f>
        <v>28120</v>
      </c>
      <c r="AJ16" s="29">
        <f>'skonsolidowane PL'!AJ16</f>
        <v>28460</v>
      </c>
      <c r="AK16" s="29">
        <f>'skonsolidowane PL'!AK16</f>
        <v>29290</v>
      </c>
      <c r="AL16" s="32">
        <f>'skonsolidowane PL'!AL16</f>
        <v>28476</v>
      </c>
      <c r="AM16" s="29">
        <f>'skonsolidowane PL'!AM16</f>
        <v>28037</v>
      </c>
      <c r="AN16" s="29">
        <f>'skonsolidowane PL'!AN16</f>
        <v>27330</v>
      </c>
      <c r="AO16" s="29">
        <f>'skonsolidowane PL'!AO16</f>
        <v>27864</v>
      </c>
      <c r="AP16" s="32">
        <f>'skonsolidowane PL'!AP16</f>
        <v>28163</v>
      </c>
      <c r="AQ16" s="29">
        <f>'skonsolidowane PL'!AQ16</f>
        <v>34329</v>
      </c>
      <c r="AR16" s="29">
        <f>'skonsolidowane PL'!AR16</f>
        <v>34859</v>
      </c>
      <c r="AS16" s="29">
        <f>'skonsolidowane PL'!AS16</f>
        <v>34758</v>
      </c>
      <c r="AT16" s="32">
        <f>'skonsolidowane PL'!AT16</f>
        <v>35357</v>
      </c>
      <c r="AU16" s="61">
        <f>'skonsolidowane PL'!AU16</f>
        <v>35597</v>
      </c>
      <c r="AV16" s="61">
        <f>'skonsolidowane PL'!AV16</f>
        <v>37255</v>
      </c>
      <c r="AW16" s="61">
        <f>'skonsolidowane PL'!AW16</f>
        <v>36989</v>
      </c>
      <c r="AX16" s="32">
        <f>'skonsolidowane PL'!AX16</f>
        <v>38363</v>
      </c>
      <c r="AY16" s="73">
        <f>'skonsolidowane PL'!AY16</f>
        <v>41602</v>
      </c>
      <c r="AZ16" s="73">
        <f>'skonsolidowane PL'!AZ16</f>
        <v>40584</v>
      </c>
      <c r="BA16" s="73">
        <f>'skonsolidowane PL'!BA16</f>
        <v>41126</v>
      </c>
      <c r="BB16" s="32">
        <f>'skonsolidowane PL'!BB16</f>
        <v>40755</v>
      </c>
    </row>
    <row r="17" spans="2:54" s="4" customFormat="1" x14ac:dyDescent="0.2">
      <c r="B17" s="5" t="s">
        <v>144</v>
      </c>
      <c r="C17" s="29">
        <f>'skonsolidowane PL'!C17</f>
        <v>13069</v>
      </c>
      <c r="D17" s="29">
        <f>'skonsolidowane PL'!D17</f>
        <v>72578</v>
      </c>
      <c r="E17" s="29">
        <f>'skonsolidowane PL'!E17</f>
        <v>81892</v>
      </c>
      <c r="F17" s="32">
        <f>'skonsolidowane PL'!F17</f>
        <v>98386</v>
      </c>
      <c r="G17" s="29">
        <f>'skonsolidowane PL'!G17</f>
        <v>14888</v>
      </c>
      <c r="H17" s="29">
        <f>'skonsolidowane PL'!H17</f>
        <v>73777</v>
      </c>
      <c r="I17" s="29">
        <f>'skonsolidowane PL'!I17</f>
        <v>96766</v>
      </c>
      <c r="J17" s="32">
        <f>'skonsolidowane PL'!J17</f>
        <v>95100</v>
      </c>
      <c r="K17" s="29">
        <f>'skonsolidowane PL'!K17</f>
        <v>39501</v>
      </c>
      <c r="L17" s="29">
        <f>'skonsolidowane PL'!L17</f>
        <v>80390</v>
      </c>
      <c r="M17" s="29">
        <f>'skonsolidowane PL'!M17</f>
        <v>92488</v>
      </c>
      <c r="N17" s="32">
        <f>'skonsolidowane PL'!N17</f>
        <v>150252</v>
      </c>
      <c r="O17" s="29">
        <f>'skonsolidowane PL'!O17</f>
        <v>35134</v>
      </c>
      <c r="P17" s="29">
        <f>'skonsolidowane PL'!P17</f>
        <v>84683</v>
      </c>
      <c r="Q17" s="29">
        <f>'skonsolidowane PL'!Q17</f>
        <v>79187</v>
      </c>
      <c r="R17" s="32">
        <f>'skonsolidowane PL'!R17</f>
        <v>38884</v>
      </c>
      <c r="S17" s="29">
        <f>'skonsolidowane PL'!S17</f>
        <v>25131</v>
      </c>
      <c r="T17" s="29">
        <f>'skonsolidowane PL'!T17</f>
        <v>65816</v>
      </c>
      <c r="U17" s="29">
        <f>'skonsolidowane PL'!U17</f>
        <v>65107</v>
      </c>
      <c r="V17" s="32">
        <f>'skonsolidowane PL'!V17</f>
        <v>75724</v>
      </c>
      <c r="W17" s="29">
        <f>'skonsolidowane PL'!W17</f>
        <v>31225</v>
      </c>
      <c r="X17" s="29">
        <f>'skonsolidowane PL'!X17</f>
        <v>63720</v>
      </c>
      <c r="Y17" s="29">
        <f>'skonsolidowane PL'!Y17</f>
        <v>62358</v>
      </c>
      <c r="Z17" s="32">
        <f>'skonsolidowane PL'!Z17</f>
        <v>52366</v>
      </c>
      <c r="AA17" s="29">
        <f>'skonsolidowane PL'!AA17</f>
        <v>43791</v>
      </c>
      <c r="AB17" s="29">
        <f>'skonsolidowane PL'!AB17</f>
        <v>84069</v>
      </c>
      <c r="AC17" s="29">
        <f>'skonsolidowane PL'!AC17</f>
        <v>139848</v>
      </c>
      <c r="AD17" s="32">
        <f>'skonsolidowane PL'!AD17</f>
        <v>44772</v>
      </c>
      <c r="AE17" s="29">
        <f>'skonsolidowane PL'!AE17</f>
        <v>19131</v>
      </c>
      <c r="AF17" s="29">
        <f>'skonsolidowane PL'!AF17</f>
        <v>83430</v>
      </c>
      <c r="AG17" s="29">
        <f>'skonsolidowane PL'!AG17</f>
        <v>63662</v>
      </c>
      <c r="AH17" s="32">
        <f>'skonsolidowane PL'!AH17</f>
        <v>28170</v>
      </c>
      <c r="AI17" s="29">
        <f>'skonsolidowane PL'!AI17</f>
        <v>21172</v>
      </c>
      <c r="AJ17" s="29">
        <f>'skonsolidowane PL'!AJ17</f>
        <v>62919</v>
      </c>
      <c r="AK17" s="29">
        <f>'skonsolidowane PL'!AK17</f>
        <v>68149</v>
      </c>
      <c r="AL17" s="32">
        <f>'skonsolidowane PL'!AL17</f>
        <v>43994</v>
      </c>
      <c r="AM17" s="29">
        <f>'skonsolidowane PL'!AM17</f>
        <v>15310</v>
      </c>
      <c r="AN17" s="29">
        <f>'skonsolidowane PL'!AN17</f>
        <v>70836</v>
      </c>
      <c r="AO17" s="29">
        <f>'skonsolidowane PL'!AO17</f>
        <v>76065</v>
      </c>
      <c r="AP17" s="32">
        <f>'skonsolidowane PL'!AP17</f>
        <v>50286</v>
      </c>
      <c r="AQ17" s="29">
        <f>'skonsolidowane PL'!AQ17</f>
        <v>15818</v>
      </c>
      <c r="AR17" s="29">
        <f>'skonsolidowane PL'!AR17</f>
        <v>124721</v>
      </c>
      <c r="AS17" s="29">
        <f>'skonsolidowane PL'!AS17</f>
        <v>130086</v>
      </c>
      <c r="AT17" s="32">
        <f>'skonsolidowane PL'!AT17</f>
        <v>90361</v>
      </c>
      <c r="AU17" s="61">
        <f>'skonsolidowane PL'!AU17</f>
        <v>26405</v>
      </c>
      <c r="AV17" s="61">
        <f>'skonsolidowane PL'!AV17</f>
        <v>137970</v>
      </c>
      <c r="AW17" s="61">
        <f>'skonsolidowane PL'!AW17</f>
        <v>141808</v>
      </c>
      <c r="AX17" s="32">
        <f>'skonsolidowane PL'!AX17</f>
        <v>106498</v>
      </c>
      <c r="AY17" s="73">
        <f>'skonsolidowane PL'!AY17</f>
        <v>41237</v>
      </c>
      <c r="AZ17" s="73">
        <f>'skonsolidowane PL'!AZ17</f>
        <v>162018</v>
      </c>
      <c r="BA17" s="73">
        <f>'skonsolidowane PL'!BA17</f>
        <v>170214</v>
      </c>
      <c r="BB17" s="32">
        <f>'skonsolidowane PL'!BB17</f>
        <v>106275</v>
      </c>
    </row>
    <row r="18" spans="2:54" x14ac:dyDescent="0.2">
      <c r="AS18" s="4"/>
      <c r="AW18" s="56"/>
      <c r="BA18" s="69"/>
    </row>
    <row r="19" spans="2:54" x14ac:dyDescent="0.2">
      <c r="AS19" s="4"/>
      <c r="AW19" s="56"/>
      <c r="BA19" s="69"/>
    </row>
    <row r="20" spans="2:54" s="11" customFormat="1" ht="24" customHeight="1" x14ac:dyDescent="0.25">
      <c r="B20" s="10"/>
      <c r="C20" s="7" t="s">
        <v>149</v>
      </c>
      <c r="D20" s="7" t="s">
        <v>148</v>
      </c>
      <c r="E20" s="7" t="s">
        <v>150</v>
      </c>
      <c r="F20" s="8" t="s">
        <v>151</v>
      </c>
      <c r="G20" s="7" t="s">
        <v>152</v>
      </c>
      <c r="H20" s="7" t="s">
        <v>153</v>
      </c>
      <c r="I20" s="7" t="s">
        <v>154</v>
      </c>
      <c r="J20" s="8" t="s">
        <v>155</v>
      </c>
      <c r="K20" s="7" t="s">
        <v>156</v>
      </c>
      <c r="L20" s="7" t="s">
        <v>157</v>
      </c>
      <c r="M20" s="7" t="s">
        <v>158</v>
      </c>
      <c r="N20" s="8" t="s">
        <v>159</v>
      </c>
      <c r="O20" s="7" t="s">
        <v>160</v>
      </c>
      <c r="P20" s="7" t="s">
        <v>161</v>
      </c>
      <c r="Q20" s="7" t="s">
        <v>162</v>
      </c>
      <c r="R20" s="8" t="s">
        <v>163</v>
      </c>
      <c r="S20" s="7" t="s">
        <v>164</v>
      </c>
      <c r="T20" s="7" t="s">
        <v>165</v>
      </c>
      <c r="U20" s="7" t="s">
        <v>166</v>
      </c>
      <c r="V20" s="8" t="s">
        <v>167</v>
      </c>
      <c r="W20" s="7" t="s">
        <v>168</v>
      </c>
      <c r="X20" s="7" t="s">
        <v>169</v>
      </c>
      <c r="Y20" s="7" t="s">
        <v>170</v>
      </c>
      <c r="Z20" s="8" t="s">
        <v>171</v>
      </c>
      <c r="AA20" s="7" t="s">
        <v>172</v>
      </c>
      <c r="AB20" s="7" t="s">
        <v>173</v>
      </c>
      <c r="AC20" s="7" t="s">
        <v>174</v>
      </c>
      <c r="AD20" s="8" t="s">
        <v>175</v>
      </c>
      <c r="AE20" s="7" t="s">
        <v>176</v>
      </c>
      <c r="AF20" s="7" t="s">
        <v>177</v>
      </c>
      <c r="AG20" s="7" t="s">
        <v>178</v>
      </c>
      <c r="AH20" s="8" t="s">
        <v>179</v>
      </c>
      <c r="AI20" s="7" t="s">
        <v>180</v>
      </c>
      <c r="AJ20" s="7" t="s">
        <v>181</v>
      </c>
      <c r="AK20" s="7" t="s">
        <v>182</v>
      </c>
      <c r="AL20" s="8" t="s">
        <v>183</v>
      </c>
      <c r="AM20" s="7" t="s">
        <v>184</v>
      </c>
      <c r="AN20" s="7" t="s">
        <v>185</v>
      </c>
      <c r="AO20" s="7" t="s">
        <v>186</v>
      </c>
      <c r="AP20" s="8" t="s">
        <v>187</v>
      </c>
      <c r="AQ20" s="7" t="s">
        <v>147</v>
      </c>
      <c r="AR20" s="7" t="s">
        <v>188</v>
      </c>
      <c r="AS20" s="50" t="s">
        <v>189</v>
      </c>
      <c r="AT20" s="53" t="s">
        <v>190</v>
      </c>
      <c r="AU20" s="57" t="s">
        <v>240</v>
      </c>
      <c r="AV20" s="57" t="s">
        <v>241</v>
      </c>
      <c r="AW20" s="66" t="s">
        <v>245</v>
      </c>
      <c r="AX20" s="53" t="s">
        <v>252</v>
      </c>
      <c r="AY20" s="71" t="s">
        <v>256</v>
      </c>
      <c r="AZ20" s="71" t="s">
        <v>267</v>
      </c>
      <c r="BA20" s="78" t="s">
        <v>268</v>
      </c>
      <c r="BB20" s="53" t="s">
        <v>269</v>
      </c>
    </row>
    <row r="21" spans="2:54" s="4" customFormat="1" x14ac:dyDescent="0.2">
      <c r="B21" s="5" t="s">
        <v>134</v>
      </c>
      <c r="C21" s="29">
        <f>'skonsolidowane PL'!C21</f>
        <v>2162019</v>
      </c>
      <c r="D21" s="29">
        <f>'skonsolidowane PL'!D21</f>
        <v>2234076</v>
      </c>
      <c r="E21" s="29">
        <f>'skonsolidowane PL'!E21</f>
        <v>2231465</v>
      </c>
      <c r="F21" s="32">
        <f>'skonsolidowane PL'!F21</f>
        <v>2177895</v>
      </c>
      <c r="G21" s="29">
        <f>'skonsolidowane PL'!G21</f>
        <v>2206444</v>
      </c>
      <c r="H21" s="29">
        <f>'skonsolidowane PL'!H21</f>
        <v>2257442</v>
      </c>
      <c r="I21" s="29">
        <f>'skonsolidowane PL'!I21</f>
        <v>2275599</v>
      </c>
      <c r="J21" s="32">
        <f>'skonsolidowane PL'!J21</f>
        <v>2265052</v>
      </c>
      <c r="K21" s="29">
        <f>'skonsolidowane PL'!K21</f>
        <v>2269309</v>
      </c>
      <c r="L21" s="29">
        <f>'skonsolidowane PL'!L21</f>
        <v>2331361</v>
      </c>
      <c r="M21" s="29">
        <f>'skonsolidowane PL'!M21</f>
        <v>2325345</v>
      </c>
      <c r="N21" s="32">
        <f>'skonsolidowane PL'!N21</f>
        <v>2367300</v>
      </c>
      <c r="O21" s="29">
        <f>'skonsolidowane PL'!O21</f>
        <v>2357421</v>
      </c>
      <c r="P21" s="29">
        <f>'skonsolidowane PL'!P21</f>
        <v>2468271</v>
      </c>
      <c r="Q21" s="29">
        <f>'skonsolidowane PL'!Q21</f>
        <v>2502937</v>
      </c>
      <c r="R21" s="32">
        <f>'skonsolidowane PL'!R21</f>
        <v>2496037</v>
      </c>
      <c r="S21" s="29">
        <f>'skonsolidowane PL'!S21</f>
        <v>2455633</v>
      </c>
      <c r="T21" s="29">
        <f>'skonsolidowane PL'!T21</f>
        <v>2533023</v>
      </c>
      <c r="U21" s="29">
        <f>'skonsolidowane PL'!U21</f>
        <v>2519086</v>
      </c>
      <c r="V21" s="32">
        <f>'skonsolidowane PL'!V21</f>
        <v>2355477</v>
      </c>
      <c r="W21" s="29">
        <f>'skonsolidowane PL'!W21</f>
        <v>2288339</v>
      </c>
      <c r="X21" s="29">
        <f>'skonsolidowane PL'!X21</f>
        <v>2305921</v>
      </c>
      <c r="Y21" s="29">
        <f>'skonsolidowane PL'!Y21</f>
        <v>2304317</v>
      </c>
      <c r="Z21" s="32">
        <f>'skonsolidowane PL'!Z21</f>
        <v>2217014</v>
      </c>
      <c r="AA21" s="29">
        <f>'skonsolidowane PL'!AA21</f>
        <v>2221983</v>
      </c>
      <c r="AB21" s="29">
        <f>'skonsolidowane PL'!AB21</f>
        <v>2258273</v>
      </c>
      <c r="AC21" s="29">
        <f>'skonsolidowane PL'!AC21</f>
        <v>2187086</v>
      </c>
      <c r="AD21" s="32">
        <f>'skonsolidowane PL'!AD21</f>
        <v>2140627</v>
      </c>
      <c r="AE21" s="29">
        <f>'skonsolidowane PL'!AE21</f>
        <v>2070678</v>
      </c>
      <c r="AF21" s="29">
        <f>'skonsolidowane PL'!AF21</f>
        <v>2130618</v>
      </c>
      <c r="AG21" s="29">
        <f>'skonsolidowane PL'!AG21</f>
        <v>2093993</v>
      </c>
      <c r="AH21" s="32">
        <f>'skonsolidowane PL'!AH21</f>
        <v>2119810</v>
      </c>
      <c r="AI21" s="29">
        <f>'skonsolidowane PL'!AI21</f>
        <v>2071327</v>
      </c>
      <c r="AJ21" s="29">
        <f>'skonsolidowane PL'!AJ21</f>
        <v>2088563</v>
      </c>
      <c r="AK21" s="29">
        <f>'skonsolidowane PL'!AK21</f>
        <v>2045994</v>
      </c>
      <c r="AL21" s="32">
        <f>'skonsolidowane PL'!AL21</f>
        <v>2054329</v>
      </c>
      <c r="AM21" s="29">
        <f>'skonsolidowane PL'!AM21</f>
        <v>2041415</v>
      </c>
      <c r="AN21" s="29">
        <f>'skonsolidowane PL'!AN21</f>
        <v>2094064</v>
      </c>
      <c r="AO21" s="29">
        <f>'skonsolidowane PL'!AO21</f>
        <v>2059860</v>
      </c>
      <c r="AP21" s="32">
        <f>'skonsolidowane PL'!AP21</f>
        <v>2097544</v>
      </c>
      <c r="AQ21" s="29">
        <f>'skonsolidowane PL'!AQ21</f>
        <v>2321327</v>
      </c>
      <c r="AR21" s="29">
        <f>'skonsolidowane PL'!AR21</f>
        <v>2432459</v>
      </c>
      <c r="AS21" s="29">
        <f>'skonsolidowane PL'!AS21</f>
        <v>2451230</v>
      </c>
      <c r="AT21" s="32">
        <f>'skonsolidowane PL'!AT21</f>
        <v>2483896</v>
      </c>
      <c r="AU21" s="61">
        <f>'skonsolidowane PL'!AU21</f>
        <v>2479231</v>
      </c>
      <c r="AV21" s="61">
        <f>'skonsolidowane PL'!AV21</f>
        <v>2598739</v>
      </c>
      <c r="AW21" s="61">
        <f>'skonsolidowane PL'!AW21</f>
        <v>2799612</v>
      </c>
      <c r="AX21" s="32">
        <f>'skonsolidowane PL'!AX21</f>
        <v>2860135</v>
      </c>
      <c r="AY21" s="73">
        <f>'skonsolidowane PL'!AY21</f>
        <v>2810573</v>
      </c>
      <c r="AZ21" s="73">
        <f>'skonsolidowane PL'!AZ21</f>
        <v>2977061</v>
      </c>
      <c r="BA21" s="73">
        <f>'skonsolidowane PL'!BA21</f>
        <v>2983732</v>
      </c>
      <c r="BB21" s="32">
        <f>'skonsolidowane PL'!BB21</f>
        <v>2919302</v>
      </c>
    </row>
    <row r="22" spans="2:54" s="4" customFormat="1" x14ac:dyDescent="0.2">
      <c r="B22" s="5" t="s">
        <v>135</v>
      </c>
      <c r="C22" s="29">
        <f>'skonsolidowane PL'!C22</f>
        <v>1565884</v>
      </c>
      <c r="D22" s="29">
        <f>'skonsolidowane PL'!D22</f>
        <v>1585146</v>
      </c>
      <c r="E22" s="29">
        <f>'skonsolidowane PL'!E22</f>
        <v>1629208</v>
      </c>
      <c r="F22" s="32">
        <f>'skonsolidowane PL'!F22</f>
        <v>1664740</v>
      </c>
      <c r="G22" s="29">
        <f>'skonsolidowane PL'!G22</f>
        <v>1634689</v>
      </c>
      <c r="H22" s="29">
        <f>'skonsolidowane PL'!H22</f>
        <v>1661792</v>
      </c>
      <c r="I22" s="29">
        <f>'skonsolidowane PL'!I22</f>
        <v>1708953</v>
      </c>
      <c r="J22" s="32">
        <f>'skonsolidowane PL'!J22</f>
        <v>1661720</v>
      </c>
      <c r="K22" s="29">
        <f>'skonsolidowane PL'!K22</f>
        <v>1657982</v>
      </c>
      <c r="L22" s="29">
        <f>'skonsolidowane PL'!L22</f>
        <v>1671277</v>
      </c>
      <c r="M22" s="29">
        <f>'skonsolidowane PL'!M22</f>
        <v>1706790</v>
      </c>
      <c r="N22" s="32">
        <f>'skonsolidowane PL'!N22</f>
        <v>1800327</v>
      </c>
      <c r="O22" s="29">
        <f>'skonsolidowane PL'!O22</f>
        <v>1790544</v>
      </c>
      <c r="P22" s="29">
        <f>'skonsolidowane PL'!P22</f>
        <v>1801972</v>
      </c>
      <c r="Q22" s="29">
        <f>'skonsolidowane PL'!Q22</f>
        <v>1823347</v>
      </c>
      <c r="R22" s="32">
        <f>'skonsolidowane PL'!R22</f>
        <v>1806758</v>
      </c>
      <c r="S22" s="29">
        <f>'skonsolidowane PL'!S22</f>
        <v>1784169</v>
      </c>
      <c r="T22" s="29">
        <f>'skonsolidowane PL'!T22</f>
        <v>1795183</v>
      </c>
      <c r="U22" s="29">
        <f>'skonsolidowane PL'!U22</f>
        <v>1803332</v>
      </c>
      <c r="V22" s="32">
        <f>'skonsolidowane PL'!V22</f>
        <v>1800779</v>
      </c>
      <c r="W22" s="29">
        <f>'skonsolidowane PL'!W22</f>
        <v>1785668</v>
      </c>
      <c r="X22" s="29">
        <f>'skonsolidowane PL'!X22</f>
        <v>1797694</v>
      </c>
      <c r="Y22" s="29">
        <f>'skonsolidowane PL'!Y22</f>
        <v>1810766</v>
      </c>
      <c r="Z22" s="32">
        <f>'skonsolidowane PL'!Z22</f>
        <v>1809848</v>
      </c>
      <c r="AA22" s="29">
        <f>'skonsolidowane PL'!AA22</f>
        <v>1810282</v>
      </c>
      <c r="AB22" s="29">
        <f>'skonsolidowane PL'!AB22</f>
        <v>1843439</v>
      </c>
      <c r="AC22" s="29">
        <f>'skonsolidowane PL'!AC22</f>
        <v>1926072</v>
      </c>
      <c r="AD22" s="32">
        <f>'skonsolidowane PL'!AD22</f>
        <v>1928753</v>
      </c>
      <c r="AE22" s="29">
        <f>'skonsolidowane PL'!AE22</f>
        <v>1920760</v>
      </c>
      <c r="AF22" s="29">
        <f>'skonsolidowane PL'!AF22</f>
        <v>1902030</v>
      </c>
      <c r="AG22" s="29">
        <f>'skonsolidowane PL'!AG22</f>
        <v>1930943</v>
      </c>
      <c r="AH22" s="32">
        <f>'skonsolidowane PL'!AH22</f>
        <v>1932037</v>
      </c>
      <c r="AI22" s="29">
        <f>'skonsolidowane PL'!AI22</f>
        <v>1926104</v>
      </c>
      <c r="AJ22" s="29">
        <f>'skonsolidowane PL'!AJ22</f>
        <v>1888193</v>
      </c>
      <c r="AK22" s="29">
        <f>'skonsolidowane PL'!AK22</f>
        <v>1920187</v>
      </c>
      <c r="AL22" s="32">
        <f>'skonsolidowane PL'!AL22</f>
        <v>1932103</v>
      </c>
      <c r="AM22" s="29">
        <f>'skonsolidowane PL'!AM22</f>
        <v>1922182</v>
      </c>
      <c r="AN22" s="29">
        <f>'skonsolidowane PL'!AN22</f>
        <v>1889287</v>
      </c>
      <c r="AO22" s="29">
        <f>'skonsolidowane PL'!AO22</f>
        <v>1929190</v>
      </c>
      <c r="AP22" s="32">
        <f>'skonsolidowane PL'!AP22</f>
        <v>1952322</v>
      </c>
      <c r="AQ22" s="29">
        <f>'skonsolidowane PL'!AQ22</f>
        <v>1642838</v>
      </c>
      <c r="AR22" s="29">
        <f>'skonsolidowane PL'!AR22</f>
        <v>1649760</v>
      </c>
      <c r="AS22" s="29">
        <f>'skonsolidowane PL'!AS22</f>
        <v>1729561</v>
      </c>
      <c r="AT22" s="32">
        <f>'skonsolidowane PL'!AT22</f>
        <v>1783288</v>
      </c>
      <c r="AU22" s="61">
        <f>'skonsolidowane PL'!AU22</f>
        <v>1784124</v>
      </c>
      <c r="AV22" s="61">
        <f>'skonsolidowane PL'!AV22</f>
        <v>1810776</v>
      </c>
      <c r="AW22" s="61">
        <f>'skonsolidowane PL'!AW22</f>
        <v>1886223</v>
      </c>
      <c r="AX22" s="32">
        <f>'skonsolidowane PL'!AX22</f>
        <v>1950676</v>
      </c>
      <c r="AY22" s="73">
        <f>'skonsolidowane PL'!AY22</f>
        <v>1914181</v>
      </c>
      <c r="AZ22" s="73">
        <f>'skonsolidowane PL'!AZ22</f>
        <v>1938470</v>
      </c>
      <c r="BA22" s="73">
        <f>'skonsolidowane PL'!BA22</f>
        <v>2054864</v>
      </c>
      <c r="BB22" s="32">
        <f>'skonsolidowane PL'!BB22</f>
        <v>2080877</v>
      </c>
    </row>
    <row r="23" spans="2:54" s="4" customFormat="1" x14ac:dyDescent="0.2">
      <c r="B23" s="5" t="s">
        <v>137</v>
      </c>
      <c r="C23" s="29">
        <f>'skonsolidowane PL'!C23</f>
        <v>46077.008000000002</v>
      </c>
      <c r="D23" s="29">
        <f>'skonsolidowane PL'!D23</f>
        <v>46077.008000000002</v>
      </c>
      <c r="E23" s="29">
        <f>'skonsolidowane PL'!E23</f>
        <v>46077.008000000002</v>
      </c>
      <c r="F23" s="32">
        <f>'skonsolidowane PL'!F23</f>
        <v>46077.008000000002</v>
      </c>
      <c r="G23" s="29">
        <f>'skonsolidowane PL'!G23</f>
        <v>46077.008000000002</v>
      </c>
      <c r="H23" s="29">
        <f>'skonsolidowane PL'!H23</f>
        <v>46077.008000000002</v>
      </c>
      <c r="I23" s="29">
        <f>'skonsolidowane PL'!I23</f>
        <v>46077.008000000002</v>
      </c>
      <c r="J23" s="32">
        <f>'skonsolidowane PL'!J23</f>
        <v>46077.008000000002</v>
      </c>
      <c r="K23" s="29">
        <f>'skonsolidowane PL'!K23</f>
        <v>46077.008000000002</v>
      </c>
      <c r="L23" s="29">
        <f>'skonsolidowane PL'!L23</f>
        <v>46077.008000000002</v>
      </c>
      <c r="M23" s="29">
        <f>'skonsolidowane PL'!M23</f>
        <v>46077.008000000002</v>
      </c>
      <c r="N23" s="32">
        <f>'skonsolidowane PL'!N23</f>
        <v>46077.008000000002</v>
      </c>
      <c r="O23" s="29">
        <f>'skonsolidowane PL'!O23</f>
        <v>46077.008000000002</v>
      </c>
      <c r="P23" s="29">
        <f>'skonsolidowane PL'!P23</f>
        <v>46077.008000000002</v>
      </c>
      <c r="Q23" s="29">
        <f>'skonsolidowane PL'!Q23</f>
        <v>46077.008000000002</v>
      </c>
      <c r="R23" s="32">
        <f>'skonsolidowane PL'!R23</f>
        <v>46077.008000000002</v>
      </c>
      <c r="S23" s="29">
        <f>'skonsolidowane PL'!S23</f>
        <v>46077.008000000002</v>
      </c>
      <c r="T23" s="29">
        <f>'skonsolidowane PL'!T23</f>
        <v>46077.008000000002</v>
      </c>
      <c r="U23" s="29">
        <f>'skonsolidowane PL'!U23</f>
        <v>46077.008000000002</v>
      </c>
      <c r="V23" s="32">
        <f>'skonsolidowane PL'!V23</f>
        <v>46077.008000000002</v>
      </c>
      <c r="W23" s="29">
        <f>'skonsolidowane PL'!W23</f>
        <v>46077.008000000002</v>
      </c>
      <c r="X23" s="29">
        <f>'skonsolidowane PL'!X23</f>
        <v>46077.008000000002</v>
      </c>
      <c r="Y23" s="29">
        <f>'skonsolidowane PL'!Y23</f>
        <v>46077.008000000002</v>
      </c>
      <c r="Z23" s="32">
        <f>'skonsolidowane PL'!Z23</f>
        <v>46077.008000000002</v>
      </c>
      <c r="AA23" s="29">
        <f>'skonsolidowane PL'!AA23</f>
        <v>46077.008000000002</v>
      </c>
      <c r="AB23" s="29">
        <f>'skonsolidowane PL'!AB23</f>
        <v>46077.008000000002</v>
      </c>
      <c r="AC23" s="29">
        <f>'skonsolidowane PL'!AC23</f>
        <v>46077.008000000002</v>
      </c>
      <c r="AD23" s="32">
        <f>'skonsolidowane PL'!AD23</f>
        <v>46077.008000000002</v>
      </c>
      <c r="AE23" s="29">
        <f>'skonsolidowane PL'!AE23</f>
        <v>46077.008000000002</v>
      </c>
      <c r="AF23" s="29">
        <f>'skonsolidowane PL'!AF23</f>
        <v>46077.008000000002</v>
      </c>
      <c r="AG23" s="29">
        <f>'skonsolidowane PL'!AG23</f>
        <v>46077.008000000002</v>
      </c>
      <c r="AH23" s="32">
        <f>'skonsolidowane PL'!AH23</f>
        <v>46077.008000000002</v>
      </c>
      <c r="AI23" s="29">
        <f>'skonsolidowane PL'!AI23</f>
        <v>46077.008000000002</v>
      </c>
      <c r="AJ23" s="29">
        <f>'skonsolidowane PL'!AJ23</f>
        <v>46077.008000000002</v>
      </c>
      <c r="AK23" s="29">
        <f>'skonsolidowane PL'!AK23</f>
        <v>46077.008000000002</v>
      </c>
      <c r="AL23" s="32">
        <f>'skonsolidowane PL'!AL23</f>
        <v>46077.008000000002</v>
      </c>
      <c r="AM23" s="29">
        <f>'skonsolidowane PL'!AM23</f>
        <v>46077.008000000002</v>
      </c>
      <c r="AN23" s="29">
        <f>'skonsolidowane PL'!AN23</f>
        <v>46077.008000000002</v>
      </c>
      <c r="AO23" s="29">
        <f>'skonsolidowane PL'!AO23</f>
        <v>46077.008000000002</v>
      </c>
      <c r="AP23" s="32">
        <f>'skonsolidowane PL'!AP23</f>
        <v>46077.008000000002</v>
      </c>
      <c r="AQ23" s="29">
        <f>'skonsolidowane PL'!AQ23</f>
        <v>46077.008000000002</v>
      </c>
      <c r="AR23" s="29">
        <f>'skonsolidowane PL'!AR23</f>
        <v>46077.008000000002</v>
      </c>
      <c r="AS23" s="29">
        <f>'skonsolidowane PL'!AS23</f>
        <v>46077.008000000002</v>
      </c>
      <c r="AT23" s="32">
        <f>'skonsolidowane PL'!AT23</f>
        <v>46077.008000000002</v>
      </c>
      <c r="AU23" s="61">
        <f>'skonsolidowane PL'!AU23</f>
        <v>46077.008000000002</v>
      </c>
      <c r="AV23" s="61">
        <f>'skonsolidowane PL'!AV23</f>
        <v>46077.008000000002</v>
      </c>
      <c r="AW23" s="61">
        <f>'skonsolidowane PL'!AW23</f>
        <v>46077.008000000002</v>
      </c>
      <c r="AX23" s="32">
        <f>'skonsolidowane PL'!AX23</f>
        <v>46077.008000000002</v>
      </c>
      <c r="AY23" s="73">
        <f>'skonsolidowane PL'!AY23</f>
        <v>46077.008000000002</v>
      </c>
      <c r="AZ23" s="73">
        <f>'skonsolidowane PL'!AZ23</f>
        <v>46077.008000000002</v>
      </c>
      <c r="BA23" s="73">
        <f>'skonsolidowane PL'!BA23</f>
        <v>46077.008000000002</v>
      </c>
      <c r="BB23" s="32">
        <f>'skonsolidowane PL'!BB23</f>
        <v>46077.008000000002</v>
      </c>
    </row>
    <row r="24" spans="2:54" s="4" customFormat="1" x14ac:dyDescent="0.2">
      <c r="B24" s="30" t="s">
        <v>136</v>
      </c>
      <c r="C24" s="31">
        <f>'skonsolidowane PL'!C24</f>
        <v>-0.42700255190180753</v>
      </c>
      <c r="D24" s="31">
        <f>'skonsolidowane PL'!D24</f>
        <v>0.37461199737621853</v>
      </c>
      <c r="E24" s="31">
        <f>'skonsolidowane PL'!E24</f>
        <v>1.3301210877234042</v>
      </c>
      <c r="F24" s="33">
        <f>'skonsolidowane PL'!F24</f>
        <v>2.1262448290913332</v>
      </c>
      <c r="G24" s="31">
        <f>'skonsolidowane PL'!G24</f>
        <v>-0.22835684122545455</v>
      </c>
      <c r="H24" s="31">
        <f>'skonsolidowane PL'!H24</f>
        <v>0.25405295413278567</v>
      </c>
      <c r="I24" s="31">
        <f>'skonsolidowane PL'!I24</f>
        <v>1.2784684283319785</v>
      </c>
      <c r="J24" s="33">
        <f>'skonsolidowane PL'!J24</f>
        <v>1.9291183142794341</v>
      </c>
      <c r="K24" s="31">
        <f>'skonsolidowane PL'!K24</f>
        <v>-8.223190186307236E-2</v>
      </c>
      <c r="L24" s="31">
        <f>'skonsolidowane PL'!L24</f>
        <v>0.54845140986584895</v>
      </c>
      <c r="M24" s="31">
        <f>'skonsolidowane PL'!M24</f>
        <v>1.3196603390567374</v>
      </c>
      <c r="N24" s="33">
        <f>'skonsolidowane PL'!N24</f>
        <v>3.3448135347677086</v>
      </c>
      <c r="O24" s="31">
        <f>'skonsolidowane PL'!O24</f>
        <v>-0.2110380083706824</v>
      </c>
      <c r="P24" s="31">
        <f>'skonsolidowane PL'!P24</f>
        <v>0.44215110495021726</v>
      </c>
      <c r="Q24" s="31">
        <f>'skonsolidowane PL'!Q24</f>
        <v>0.90730717584787623</v>
      </c>
      <c r="R24" s="33">
        <f>'skonsolidowane PL'!R24</f>
        <v>0.56670346303735697</v>
      </c>
      <c r="S24" s="31">
        <f>'skonsolidowane PL'!S24</f>
        <v>-0.50708587675658101</v>
      </c>
      <c r="T24" s="31">
        <f>'skonsolidowane PL'!T24</f>
        <v>-0.26119317469571807</v>
      </c>
      <c r="U24" s="31">
        <f>'skonsolidowane PL'!U24</f>
        <v>-7.6958121933611665E-2</v>
      </c>
      <c r="V24" s="33">
        <f>'skonsolidowane PL'!V24</f>
        <v>-0.13154065906362669</v>
      </c>
      <c r="W24" s="31">
        <f>'skonsolidowane PL'!W24</f>
        <v>-0.28994938213002025</v>
      </c>
      <c r="X24" s="31">
        <f>'skonsolidowane PL'!X24</f>
        <v>-3.2358871912863789E-2</v>
      </c>
      <c r="Y24" s="31">
        <f>'skonsolidowane PL'!Y24</f>
        <v>0.25316313941217711</v>
      </c>
      <c r="Z24" s="33">
        <f>'skonsolidowane PL'!Z24</f>
        <v>0.23347870156846989</v>
      </c>
      <c r="AA24" s="31">
        <f>'skonsolidowane PL'!AA24</f>
        <v>8.9632556002768229E-3</v>
      </c>
      <c r="AB24" s="31">
        <f>'skonsolidowane PL'!AB24</f>
        <v>0.72873655338037568</v>
      </c>
      <c r="AC24" s="31">
        <f>'skonsolidowane PL'!AC24</f>
        <v>2.5159185683237069</v>
      </c>
      <c r="AD24" s="33">
        <f>'skonsolidowane PL'!AD24</f>
        <v>2.5840219486473601</v>
      </c>
      <c r="AE24" s="31">
        <f>'skonsolidowane PL'!AE24</f>
        <v>-0.17001972003043253</v>
      </c>
      <c r="AF24" s="31">
        <f>'skonsolidowane PL'!AF24</f>
        <v>0.82542251875382189</v>
      </c>
      <c r="AG24" s="31">
        <f>'skonsolidowane PL'!AG24</f>
        <v>1.4552377185601981</v>
      </c>
      <c r="AH24" s="33">
        <f>'skonsolidowane PL'!AH24</f>
        <v>1.4797835831701571</v>
      </c>
      <c r="AI24" s="31">
        <f>'skonsolidowane PL'!AI24</f>
        <v>-0.13075935833333621</v>
      </c>
      <c r="AJ24" s="31">
        <f>'skonsolidowane PL'!AJ24</f>
        <v>0.4492479199170224</v>
      </c>
      <c r="AK24" s="31">
        <f>'skonsolidowane PL'!AK24</f>
        <v>1.146276685326443</v>
      </c>
      <c r="AL24" s="33">
        <f>'skonsolidowane PL'!AL24</f>
        <v>1.4103129265684959</v>
      </c>
      <c r="AM24" s="31">
        <f>'skonsolidowane PL'!AM24</f>
        <v>-0.21607305752144323</v>
      </c>
      <c r="AN24" s="31">
        <f>'skonsolidowane PL'!AN24</f>
        <v>0.57045804710236392</v>
      </c>
      <c r="AO24" s="31">
        <f>'skonsolidowane PL'!AO24</f>
        <v>1.4359656338796998</v>
      </c>
      <c r="AP24" s="33">
        <f>'skonsolidowane PL'!AP24</f>
        <v>1.9358244788810939</v>
      </c>
      <c r="AQ24" s="31">
        <f>'skonsolidowane PL'!AQ24</f>
        <v>-0.48466688635685717</v>
      </c>
      <c r="AR24" s="31">
        <f>'skonsolidowane PL'!AR24</f>
        <v>1.1562599724357101</v>
      </c>
      <c r="AS24" s="31">
        <f>'skonsolidowane PL'!AS24</f>
        <v>2.8015273908410023</v>
      </c>
      <c r="AT24" s="33">
        <f>'skonsolidowane PL'!AT24</f>
        <v>3.9408374779890223</v>
      </c>
      <c r="AU24" s="62">
        <f>'skonsolidowane PL'!AU24</f>
        <v>-0.29177241716736468</v>
      </c>
      <c r="AV24" s="62">
        <f>'skonsolidowane PL'!AV24</f>
        <v>1.5491023201853731</v>
      </c>
      <c r="AW24" s="62">
        <f>'skonsolidowane PL'!AW24</f>
        <v>3.2863896023804324</v>
      </c>
      <c r="AX24" s="33">
        <f>'skonsolidowane PL'!AX24</f>
        <v>4.4956695104855768</v>
      </c>
      <c r="AY24" s="74">
        <f>'skonsolidowane PL'!AY24</f>
        <v>-0.24222492918811048</v>
      </c>
      <c r="AZ24" s="74">
        <f>'skonsolidowane PL'!AZ24</f>
        <v>1.7855108994924322</v>
      </c>
      <c r="BA24" s="74">
        <f>'skonsolidowane PL'!BA24</f>
        <v>4.0841410536031333</v>
      </c>
      <c r="BB24" s="33">
        <f>'skonsolidowane PL'!BB24</f>
        <v>5.0446200847068887</v>
      </c>
    </row>
    <row r="25" spans="2:54" s="4" customFormat="1" ht="12.75" thickBot="1" x14ac:dyDescent="0.25">
      <c r="B25" s="12" t="s">
        <v>138</v>
      </c>
      <c r="C25" s="29">
        <f>'skonsolidowane PL'!C25</f>
        <v>33.984064243060224</v>
      </c>
      <c r="D25" s="29">
        <f>'skonsolidowane PL'!D25</f>
        <v>34.402103539361754</v>
      </c>
      <c r="E25" s="29">
        <f>'skonsolidowane PL'!E25</f>
        <v>35.358372227641169</v>
      </c>
      <c r="F25" s="32">
        <f>'skonsolidowane PL'!F25</f>
        <v>36.129516048437864</v>
      </c>
      <c r="G25" s="29">
        <f>'skonsolidowane PL'!G25</f>
        <v>35.477325263827893</v>
      </c>
      <c r="H25" s="29">
        <f>'skonsolidowane PL'!H25</f>
        <v>36.065536199746305</v>
      </c>
      <c r="I25" s="29">
        <f>'skonsolidowane PL'!I25</f>
        <v>37.089061859224884</v>
      </c>
      <c r="J25" s="32">
        <f>'skonsolidowane PL'!J25</f>
        <v>36.06397359828572</v>
      </c>
      <c r="K25" s="29">
        <f>'skonsolidowane PL'!K25</f>
        <v>35.982848539123893</v>
      </c>
      <c r="L25" s="29">
        <f>'skonsolidowane PL'!L25</f>
        <v>36.271387239379777</v>
      </c>
      <c r="M25" s="29">
        <f>'skonsolidowane PL'!M25</f>
        <v>37.042118707013266</v>
      </c>
      <c r="N25" s="32">
        <f>'skonsolidowane PL'!N25</f>
        <v>39.072133329490491</v>
      </c>
      <c r="O25" s="29">
        <f>'skonsolidowane PL'!O25</f>
        <v>38.859814856034056</v>
      </c>
      <c r="P25" s="29">
        <f>'skonsolidowane PL'!P25</f>
        <v>39.107834432305154</v>
      </c>
      <c r="Q25" s="29">
        <f>'skonsolidowane PL'!Q25</f>
        <v>39.571731740915119</v>
      </c>
      <c r="R25" s="32">
        <f>'skonsolidowane PL'!R25</f>
        <v>39.211704023837655</v>
      </c>
      <c r="S25" s="29">
        <f>'skonsolidowane PL'!S25</f>
        <v>38.721459518378445</v>
      </c>
      <c r="T25" s="29">
        <f>'skonsolidowane PL'!T25</f>
        <v>38.960494136251206</v>
      </c>
      <c r="U25" s="29">
        <f>'skonsolidowane PL'!U25</f>
        <v>39.137350237671683</v>
      </c>
      <c r="V25" s="32">
        <f>'skonsolidowane PL'!V25</f>
        <v>39.081942994215247</v>
      </c>
      <c r="W25" s="29">
        <f>'skonsolidowane PL'!W25</f>
        <v>38.753992012675823</v>
      </c>
      <c r="X25" s="29">
        <f>'skonsolidowane PL'!X25</f>
        <v>39.014989862188969</v>
      </c>
      <c r="Y25" s="29">
        <f>'skonsolidowane PL'!Y25</f>
        <v>39.298688838476664</v>
      </c>
      <c r="Z25" s="32">
        <f>'skonsolidowane PL'!Z25</f>
        <v>39.278765669854259</v>
      </c>
      <c r="AA25" s="29">
        <f>'skonsolidowane PL'!AA25</f>
        <v>39.288184684213867</v>
      </c>
      <c r="AB25" s="29">
        <f>'skonsolidowane PL'!AB25</f>
        <v>40.00778435960946</v>
      </c>
      <c r="AC25" s="29">
        <f>'skonsolidowane PL'!AC25</f>
        <v>41.801151672000927</v>
      </c>
      <c r="AD25" s="32">
        <f>'skonsolidowane PL'!AD25</f>
        <v>41.8593368736095</v>
      </c>
      <c r="AE25" s="29">
        <f>'skonsolidowane PL'!AE25</f>
        <v>41.685866408686948</v>
      </c>
      <c r="AF25" s="29">
        <f>'skonsolidowane PL'!AF25</f>
        <v>41.279373000955268</v>
      </c>
      <c r="AG25" s="29">
        <f>'skonsolidowane PL'!AG25</f>
        <v>41.90686600136884</v>
      </c>
      <c r="AH25" s="32">
        <f>'skonsolidowane PL'!AH25</f>
        <v>41.930608862450441</v>
      </c>
      <c r="AI25" s="29">
        <f>'skonsolidowane PL'!AI25</f>
        <v>41.801846161538961</v>
      </c>
      <c r="AJ25" s="29">
        <f>'skonsolidowane PL'!AJ25</f>
        <v>40.979071384148902</v>
      </c>
      <c r="AK25" s="29">
        <f>'skonsolidowane PL'!AK25</f>
        <v>41.673430705396498</v>
      </c>
      <c r="AL25" s="32">
        <f>'skonsolidowane PL'!AL25</f>
        <v>41.93204124712264</v>
      </c>
      <c r="AM25" s="29">
        <f>'skonsolidowane PL'!AM25</f>
        <v>41.716727787533422</v>
      </c>
      <c r="AN25" s="29">
        <f>'skonsolidowane PL'!AN25</f>
        <v>41.002814245230503</v>
      </c>
      <c r="AO25" s="29">
        <f>'skonsolidowane PL'!AO25</f>
        <v>41.868820996363304</v>
      </c>
      <c r="AP25" s="32">
        <f>'skonsolidowane PL'!AP25</f>
        <v>42.37085012117106</v>
      </c>
      <c r="AQ25" s="29">
        <f>'skonsolidowane PL'!AQ25</f>
        <v>35.65418136524837</v>
      </c>
      <c r="AR25" s="29">
        <f>'skonsolidowane PL'!AR25</f>
        <v>35.804408133444774</v>
      </c>
      <c r="AS25" s="29">
        <f>'skonsolidowane PL'!AS25</f>
        <v>37.536313121720056</v>
      </c>
      <c r="AT25" s="32">
        <f>'skonsolidowane PL'!AT25</f>
        <v>38.702339353284394</v>
      </c>
      <c r="AU25" s="61">
        <f>'skonsolidowane PL'!AU25</f>
        <v>38.720482892465583</v>
      </c>
      <c r="AV25" s="61">
        <f>'skonsolidowane PL'!AV25</f>
        <v>39.298905866457297</v>
      </c>
      <c r="AW25" s="61">
        <f>'skonsolidowane PL'!AW25</f>
        <v>40.936316871963562</v>
      </c>
      <c r="AX25" s="32">
        <f>'skonsolidowane PL'!AX25</f>
        <v>42.335127315558339</v>
      </c>
      <c r="AY25" s="73">
        <f>'skonsolidowane PL'!AY25</f>
        <v>41.543083700226369</v>
      </c>
      <c r="AZ25" s="73">
        <f>'skonsolidowane PL'!AZ25</f>
        <v>42.070222962393736</v>
      </c>
      <c r="BA25" s="73">
        <f>'skonsolidowane PL'!BA25</f>
        <v>44.596298440211221</v>
      </c>
      <c r="BB25" s="32">
        <f>'skonsolidowane PL'!BB25</f>
        <v>45.160853326240279</v>
      </c>
    </row>
    <row r="26" spans="2:54" ht="12.75" thickTop="1" x14ac:dyDescent="0.2"/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KM26"/>
  <sheetViews>
    <sheetView zoomScaleNormal="100" workbookViewId="0">
      <pane xSplit="2" ySplit="2" topLeftCell="AN3" activePane="bottomRight" state="frozen"/>
      <selection pane="topRight" activeCell="C1" sqref="C1"/>
      <selection pane="bottomLeft" activeCell="A3" sqref="A3"/>
      <selection pane="bottomRight" activeCell="AP19" sqref="AP19"/>
    </sheetView>
  </sheetViews>
  <sheetFormatPr defaultRowHeight="12" x14ac:dyDescent="0.2"/>
  <cols>
    <col min="1" max="1" width="4.42578125" style="6" customWidth="1"/>
    <col min="2" max="2" width="35.28515625" style="6" customWidth="1"/>
    <col min="3" max="44" width="12.7109375" style="6" customWidth="1"/>
    <col min="45" max="45" width="12.7109375" style="4" customWidth="1"/>
    <col min="46" max="46" width="12.7109375" style="13" customWidth="1"/>
    <col min="47" max="48" width="13.7109375" style="6" customWidth="1"/>
    <col min="49" max="49" width="13.7109375" style="70" customWidth="1"/>
    <col min="50" max="50" width="12.7109375" style="13" customWidth="1"/>
    <col min="51" max="53" width="13.7109375" style="70" customWidth="1"/>
    <col min="54" max="54" width="12.7109375" style="13" customWidth="1"/>
    <col min="55" max="16384" width="9.140625" style="6"/>
  </cols>
  <sheetData>
    <row r="2" spans="2:299" s="1" customFormat="1" ht="36.75" thickBot="1" x14ac:dyDescent="0.3">
      <c r="B2" s="24" t="s">
        <v>132</v>
      </c>
      <c r="C2" s="1" t="s">
        <v>9</v>
      </c>
      <c r="D2" s="1" t="s">
        <v>10</v>
      </c>
      <c r="E2" s="1" t="s">
        <v>11</v>
      </c>
      <c r="F2" s="2" t="s">
        <v>12</v>
      </c>
      <c r="G2" s="1" t="s">
        <v>13</v>
      </c>
      <c r="H2" s="1" t="s">
        <v>14</v>
      </c>
      <c r="I2" s="1" t="s">
        <v>15</v>
      </c>
      <c r="J2" s="2" t="s">
        <v>16</v>
      </c>
      <c r="K2" s="1" t="s">
        <v>17</v>
      </c>
      <c r="L2" s="1" t="s">
        <v>18</v>
      </c>
      <c r="M2" s="1" t="s">
        <v>19</v>
      </c>
      <c r="N2" s="2" t="s">
        <v>20</v>
      </c>
      <c r="O2" s="1" t="s">
        <v>21</v>
      </c>
      <c r="P2" s="1" t="s">
        <v>22</v>
      </c>
      <c r="Q2" s="1" t="s">
        <v>23</v>
      </c>
      <c r="R2" s="2" t="s">
        <v>24</v>
      </c>
      <c r="S2" s="1" t="s">
        <v>25</v>
      </c>
      <c r="T2" s="1" t="s">
        <v>26</v>
      </c>
      <c r="U2" s="1" t="s">
        <v>27</v>
      </c>
      <c r="V2" s="2" t="s">
        <v>28</v>
      </c>
      <c r="W2" s="1" t="s">
        <v>29</v>
      </c>
      <c r="X2" s="1" t="s">
        <v>30</v>
      </c>
      <c r="Y2" s="1" t="s">
        <v>31</v>
      </c>
      <c r="Z2" s="2" t="s">
        <v>32</v>
      </c>
      <c r="AA2" s="1" t="s">
        <v>33</v>
      </c>
      <c r="AB2" s="1" t="s">
        <v>34</v>
      </c>
      <c r="AC2" s="1" t="s">
        <v>35</v>
      </c>
      <c r="AD2" s="2" t="s">
        <v>36</v>
      </c>
      <c r="AE2" s="1" t="s">
        <v>37</v>
      </c>
      <c r="AF2" s="1" t="s">
        <v>38</v>
      </c>
      <c r="AG2" s="1" t="s">
        <v>39</v>
      </c>
      <c r="AH2" s="2" t="s">
        <v>40</v>
      </c>
      <c r="AI2" s="1" t="s">
        <v>41</v>
      </c>
      <c r="AJ2" s="1" t="s">
        <v>42</v>
      </c>
      <c r="AK2" s="1" t="s">
        <v>43</v>
      </c>
      <c r="AL2" s="2" t="s">
        <v>44</v>
      </c>
      <c r="AM2" s="1" t="s">
        <v>45</v>
      </c>
      <c r="AN2" s="1" t="s">
        <v>46</v>
      </c>
      <c r="AO2" s="1" t="s">
        <v>47</v>
      </c>
      <c r="AP2" s="2" t="s">
        <v>48</v>
      </c>
      <c r="AQ2" s="1" t="s">
        <v>49</v>
      </c>
      <c r="AR2" s="1" t="s">
        <v>50</v>
      </c>
      <c r="AS2" s="48" t="s">
        <v>51</v>
      </c>
      <c r="AT2" s="51" t="s">
        <v>52</v>
      </c>
      <c r="AU2" s="68" t="s">
        <v>235</v>
      </c>
      <c r="AV2" s="68" t="s">
        <v>236</v>
      </c>
      <c r="AW2" s="68" t="s">
        <v>248</v>
      </c>
      <c r="AX2" s="51" t="s">
        <v>249</v>
      </c>
      <c r="AY2" s="68" t="s">
        <v>255</v>
      </c>
      <c r="AZ2" s="68" t="s">
        <v>258</v>
      </c>
      <c r="BA2" s="68" t="s">
        <v>259</v>
      </c>
      <c r="BB2" s="51" t="s">
        <v>260</v>
      </c>
    </row>
    <row r="3" spans="2:299" s="4" customFormat="1" ht="12.75" thickTop="1" x14ac:dyDescent="0.2">
      <c r="B3" s="3" t="s">
        <v>1</v>
      </c>
      <c r="C3" s="29">
        <f>110165+946</f>
        <v>111111</v>
      </c>
      <c r="D3" s="29">
        <f>281865+2004</f>
        <v>283869</v>
      </c>
      <c r="E3" s="29">
        <f>448101+3676</f>
        <v>451777</v>
      </c>
      <c r="F3" s="32">
        <f>569982+4668</f>
        <v>574650</v>
      </c>
      <c r="G3" s="29">
        <v>112690</v>
      </c>
      <c r="H3" s="29">
        <f>270682+256</f>
        <v>270938</v>
      </c>
      <c r="I3" s="29">
        <f>441817+2031</f>
        <v>443848</v>
      </c>
      <c r="J3" s="32">
        <f>586965+3046</f>
        <v>590011</v>
      </c>
      <c r="K3" s="29">
        <f>132084+601</f>
        <v>132685</v>
      </c>
      <c r="L3" s="29">
        <f>309442+1032</f>
        <v>310474</v>
      </c>
      <c r="M3" s="29">
        <f>485413+2080</f>
        <v>487493</v>
      </c>
      <c r="N3" s="32">
        <f>635465+2459</f>
        <v>637924</v>
      </c>
      <c r="O3" s="29">
        <f>132221+340</f>
        <v>132561</v>
      </c>
      <c r="P3" s="29">
        <f>314109+1088</f>
        <v>315197</v>
      </c>
      <c r="Q3" s="29">
        <f>478269+1782</f>
        <v>480051</v>
      </c>
      <c r="R3" s="32">
        <f>628961+2277</f>
        <v>631238</v>
      </c>
      <c r="S3" s="29">
        <f>118003+385</f>
        <v>118388</v>
      </c>
      <c r="T3" s="29">
        <f>271282+443</f>
        <v>271725</v>
      </c>
      <c r="U3" s="29">
        <f>429286+456</f>
        <v>429742</v>
      </c>
      <c r="V3" s="32">
        <f>552674+167</f>
        <v>552841</v>
      </c>
      <c r="W3" s="29">
        <f>112646+59</f>
        <v>112705</v>
      </c>
      <c r="X3" s="29">
        <f>259091+116</f>
        <v>259207</v>
      </c>
      <c r="Y3" s="29">
        <f>410006+177</f>
        <v>410183</v>
      </c>
      <c r="Z3" s="32">
        <f>534872+235</f>
        <v>535107</v>
      </c>
      <c r="AA3" s="29">
        <f>114038+8</f>
        <v>114046</v>
      </c>
      <c r="AB3" s="29">
        <f>263818+25</f>
        <v>263843</v>
      </c>
      <c r="AC3" s="29">
        <f>414826+39</f>
        <v>414865</v>
      </c>
      <c r="AD3" s="32">
        <f>540619+50</f>
        <v>540669</v>
      </c>
      <c r="AE3" s="29">
        <v>105522</v>
      </c>
      <c r="AF3" s="29">
        <v>275293</v>
      </c>
      <c r="AG3" s="29">
        <v>422800</v>
      </c>
      <c r="AH3" s="32">
        <v>537389</v>
      </c>
      <c r="AI3" s="29">
        <v>90816</v>
      </c>
      <c r="AJ3" s="29">
        <v>231673</v>
      </c>
      <c r="AK3" s="29">
        <v>379453</v>
      </c>
      <c r="AL3" s="32">
        <v>500991</v>
      </c>
      <c r="AM3" s="29">
        <v>93249</v>
      </c>
      <c r="AN3" s="29">
        <v>239432</v>
      </c>
      <c r="AO3" s="29">
        <v>393736</v>
      </c>
      <c r="AP3" s="32">
        <v>523927</v>
      </c>
      <c r="AQ3" s="29">
        <v>110158</v>
      </c>
      <c r="AR3" s="29">
        <v>274333</v>
      </c>
      <c r="AS3" s="29">
        <v>440065</v>
      </c>
      <c r="AT3" s="32">
        <v>603758</v>
      </c>
      <c r="AU3" s="73">
        <v>123232</v>
      </c>
      <c r="AV3" s="73">
        <v>306869</v>
      </c>
      <c r="AW3" s="73">
        <v>518144</v>
      </c>
      <c r="AX3" s="32">
        <v>729339</v>
      </c>
      <c r="AY3" s="73">
        <v>174132</v>
      </c>
      <c r="AZ3" s="73">
        <v>422141</v>
      </c>
      <c r="BA3" s="73">
        <v>672486</v>
      </c>
      <c r="BB3" s="32">
        <v>888275</v>
      </c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</row>
    <row r="4" spans="2:299" s="4" customFormat="1" x14ac:dyDescent="0.2">
      <c r="B4" s="5" t="s">
        <v>2</v>
      </c>
      <c r="C4" s="29">
        <v>-16307</v>
      </c>
      <c r="D4" s="29">
        <v>38630</v>
      </c>
      <c r="E4" s="29">
        <v>72539</v>
      </c>
      <c r="F4" s="32">
        <v>117419</v>
      </c>
      <c r="G4" s="29">
        <v>-10577</v>
      </c>
      <c r="H4" s="29">
        <v>22683</v>
      </c>
      <c r="I4" s="29">
        <v>53443</v>
      </c>
      <c r="J4" s="32">
        <v>94968</v>
      </c>
      <c r="K4" s="29">
        <v>-9286</v>
      </c>
      <c r="L4" s="29">
        <v>51104</v>
      </c>
      <c r="M4" s="29">
        <v>78654</v>
      </c>
      <c r="N4" s="32">
        <v>168322</v>
      </c>
      <c r="O4" s="29">
        <v>-4268</v>
      </c>
      <c r="P4" s="29">
        <v>60786</v>
      </c>
      <c r="Q4" s="29">
        <v>74484</v>
      </c>
      <c r="R4" s="32">
        <v>68247</v>
      </c>
      <c r="S4" s="29">
        <v>-20629</v>
      </c>
      <c r="T4" s="29">
        <v>24919</v>
      </c>
      <c r="U4" s="29">
        <v>37218</v>
      </c>
      <c r="V4" s="32">
        <v>38783</v>
      </c>
      <c r="W4" s="29">
        <v>-15242</v>
      </c>
      <c r="X4" s="29">
        <v>24442</v>
      </c>
      <c r="Y4" s="29">
        <v>32364</v>
      </c>
      <c r="Z4" s="32">
        <v>32696</v>
      </c>
      <c r="AA4" s="29">
        <v>-2081</v>
      </c>
      <c r="AB4" s="29">
        <v>63075</v>
      </c>
      <c r="AC4" s="29">
        <v>145627</v>
      </c>
      <c r="AD4" s="32">
        <v>116202</v>
      </c>
      <c r="AE4" s="29">
        <v>-15571</v>
      </c>
      <c r="AF4" s="29">
        <v>22451</v>
      </c>
      <c r="AG4" s="29">
        <v>43226</v>
      </c>
      <c r="AH4" s="32">
        <v>32264</v>
      </c>
      <c r="AI4" s="29">
        <v>-11837</v>
      </c>
      <c r="AJ4" s="29">
        <v>3251</v>
      </c>
      <c r="AK4" s="29">
        <v>27276</v>
      </c>
      <c r="AL4" s="32">
        <v>27986</v>
      </c>
      <c r="AM4" s="29">
        <v>-16750</v>
      </c>
      <c r="AN4" s="29">
        <v>9366</v>
      </c>
      <c r="AO4" s="29">
        <v>38117</v>
      </c>
      <c r="AP4" s="32">
        <v>44803</v>
      </c>
      <c r="AQ4" s="29">
        <v>-7429</v>
      </c>
      <c r="AR4" s="29">
        <v>27093</v>
      </c>
      <c r="AS4" s="29">
        <v>69759</v>
      </c>
      <c r="AT4" s="32">
        <v>102181</v>
      </c>
      <c r="AU4" s="73">
        <v>-4758</v>
      </c>
      <c r="AV4" s="73">
        <v>36317</v>
      </c>
      <c r="AW4" s="73">
        <v>92875</v>
      </c>
      <c r="AX4" s="32">
        <v>135230</v>
      </c>
      <c r="AY4" s="73">
        <v>3507</v>
      </c>
      <c r="AZ4" s="73">
        <v>68251</v>
      </c>
      <c r="BA4" s="73">
        <v>135845</v>
      </c>
      <c r="BB4" s="32">
        <v>171328</v>
      </c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  <c r="IW4" s="69"/>
      <c r="IX4" s="69"/>
      <c r="IY4" s="69"/>
      <c r="IZ4" s="69"/>
      <c r="JA4" s="69"/>
      <c r="JB4" s="69"/>
      <c r="JC4" s="69"/>
      <c r="JD4" s="69"/>
      <c r="JE4" s="69"/>
      <c r="JF4" s="69"/>
      <c r="JG4" s="69"/>
      <c r="JH4" s="69"/>
      <c r="JI4" s="69"/>
      <c r="JJ4" s="69"/>
      <c r="JK4" s="69"/>
      <c r="JL4" s="69"/>
      <c r="JM4" s="69"/>
      <c r="JN4" s="69"/>
      <c r="JO4" s="69"/>
      <c r="JP4" s="69"/>
      <c r="JQ4" s="69"/>
      <c r="JR4" s="69"/>
      <c r="JS4" s="69"/>
      <c r="JT4" s="69"/>
      <c r="JU4" s="69"/>
      <c r="JV4" s="69"/>
      <c r="JW4" s="69"/>
      <c r="JX4" s="69"/>
      <c r="JY4" s="69"/>
      <c r="JZ4" s="69"/>
      <c r="KA4" s="69"/>
      <c r="KB4" s="69"/>
      <c r="KC4" s="69"/>
      <c r="KD4" s="69"/>
      <c r="KE4" s="69"/>
      <c r="KF4" s="69"/>
      <c r="KG4" s="69"/>
      <c r="KH4" s="69"/>
      <c r="KI4" s="69"/>
      <c r="KJ4" s="69"/>
      <c r="KK4" s="69"/>
      <c r="KL4" s="69"/>
      <c r="KM4" s="69"/>
    </row>
    <row r="5" spans="2:299" s="4" customFormat="1" x14ac:dyDescent="0.2">
      <c r="B5" s="5" t="s">
        <v>3</v>
      </c>
      <c r="C5" s="29">
        <v>-20722</v>
      </c>
      <c r="D5" s="29">
        <v>28203</v>
      </c>
      <c r="E5" s="29">
        <v>59739</v>
      </c>
      <c r="F5" s="32">
        <v>99751</v>
      </c>
      <c r="G5" s="29">
        <v>-14731</v>
      </c>
      <c r="H5" s="29">
        <v>13309</v>
      </c>
      <c r="I5" s="29">
        <v>39443</v>
      </c>
      <c r="J5" s="32">
        <v>74415</v>
      </c>
      <c r="K5" s="29">
        <v>-13863</v>
      </c>
      <c r="L5" s="29">
        <v>41633</v>
      </c>
      <c r="M5" s="29">
        <v>63863</v>
      </c>
      <c r="N5" s="32">
        <v>148123</v>
      </c>
      <c r="O5" s="29">
        <v>-9696</v>
      </c>
      <c r="P5" s="29">
        <v>48701</v>
      </c>
      <c r="Q5" s="29">
        <v>55194</v>
      </c>
      <c r="R5" s="32">
        <v>40053</v>
      </c>
      <c r="S5" s="29">
        <v>-25542</v>
      </c>
      <c r="T5" s="29">
        <v>9769</v>
      </c>
      <c r="U5" s="29">
        <v>15999</v>
      </c>
      <c r="V5" s="32">
        <v>12846</v>
      </c>
      <c r="W5" s="29">
        <v>-19943</v>
      </c>
      <c r="X5" s="29">
        <v>14453</v>
      </c>
      <c r="Y5" s="29">
        <v>17237</v>
      </c>
      <c r="Z5" s="32">
        <v>13159</v>
      </c>
      <c r="AA5" s="29">
        <v>-2027</v>
      </c>
      <c r="AB5" s="29">
        <v>59063</v>
      </c>
      <c r="AC5" s="29">
        <v>141655</v>
      </c>
      <c r="AD5" s="32">
        <v>150409</v>
      </c>
      <c r="AE5" s="29">
        <v>-15773</v>
      </c>
      <c r="AF5" s="29">
        <v>95863</v>
      </c>
      <c r="AG5" s="29">
        <v>116657</v>
      </c>
      <c r="AH5" s="32">
        <v>113601</v>
      </c>
      <c r="AI5" s="29">
        <v>-11391</v>
      </c>
      <c r="AJ5" s="29">
        <v>40978</v>
      </c>
      <c r="AK5" s="29">
        <v>65727</v>
      </c>
      <c r="AL5" s="32">
        <v>66997</v>
      </c>
      <c r="AM5" s="29">
        <v>-6892</v>
      </c>
      <c r="AN5" s="29">
        <v>49361</v>
      </c>
      <c r="AO5" s="29">
        <v>79131</v>
      </c>
      <c r="AP5" s="32">
        <v>93019</v>
      </c>
      <c r="AQ5" s="29">
        <v>31496</v>
      </c>
      <c r="AR5" s="29">
        <v>62050</v>
      </c>
      <c r="AS5" s="29">
        <v>101142</v>
      </c>
      <c r="AT5" s="32">
        <v>129425</v>
      </c>
      <c r="AU5" s="73">
        <v>-8358</v>
      </c>
      <c r="AV5" s="73">
        <v>85000</v>
      </c>
      <c r="AW5" s="73">
        <v>135358</v>
      </c>
      <c r="AX5" s="32">
        <v>180620</v>
      </c>
      <c r="AY5" s="73">
        <v>-15722</v>
      </c>
      <c r="AZ5" s="73">
        <v>60757</v>
      </c>
      <c r="BA5" s="73">
        <v>134700</v>
      </c>
      <c r="BB5" s="32">
        <v>156282</v>
      </c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  <c r="IU5" s="69"/>
      <c r="IV5" s="69"/>
      <c r="IW5" s="69"/>
      <c r="IX5" s="69"/>
      <c r="IY5" s="69"/>
      <c r="IZ5" s="69"/>
      <c r="JA5" s="69"/>
      <c r="JB5" s="69"/>
      <c r="JC5" s="69"/>
      <c r="JD5" s="69"/>
      <c r="JE5" s="69"/>
      <c r="JF5" s="69"/>
      <c r="JG5" s="69"/>
      <c r="JH5" s="69"/>
      <c r="JI5" s="69"/>
      <c r="JJ5" s="69"/>
      <c r="JK5" s="69"/>
      <c r="JL5" s="69"/>
      <c r="JM5" s="69"/>
      <c r="JN5" s="69"/>
      <c r="JO5" s="69"/>
      <c r="JP5" s="69"/>
      <c r="JQ5" s="69"/>
      <c r="JR5" s="69"/>
      <c r="JS5" s="69"/>
      <c r="JT5" s="69"/>
      <c r="JU5" s="69"/>
      <c r="JV5" s="69"/>
      <c r="JW5" s="69"/>
      <c r="JX5" s="69"/>
      <c r="JY5" s="69"/>
      <c r="JZ5" s="69"/>
      <c r="KA5" s="69"/>
      <c r="KB5" s="69"/>
      <c r="KC5" s="69"/>
      <c r="KD5" s="69"/>
      <c r="KE5" s="69"/>
      <c r="KF5" s="69"/>
      <c r="KG5" s="69"/>
      <c r="KH5" s="69"/>
      <c r="KI5" s="69"/>
      <c r="KJ5" s="69"/>
      <c r="KK5" s="69"/>
      <c r="KL5" s="69"/>
      <c r="KM5" s="69"/>
    </row>
    <row r="6" spans="2:299" s="4" customFormat="1" x14ac:dyDescent="0.2">
      <c r="B6" s="5" t="s">
        <v>4</v>
      </c>
      <c r="C6" s="29">
        <v>-18462</v>
      </c>
      <c r="D6" s="29">
        <v>23445</v>
      </c>
      <c r="E6" s="29">
        <v>49529</v>
      </c>
      <c r="F6" s="32">
        <v>81932</v>
      </c>
      <c r="G6" s="29">
        <v>-12462</v>
      </c>
      <c r="H6" s="29">
        <v>13371</v>
      </c>
      <c r="I6" s="29">
        <v>33968</v>
      </c>
      <c r="J6" s="32">
        <v>63095</v>
      </c>
      <c r="K6" s="29">
        <v>-11628</v>
      </c>
      <c r="L6" s="29">
        <v>40288</v>
      </c>
      <c r="M6" s="29">
        <v>54680</v>
      </c>
      <c r="N6" s="32">
        <v>125317</v>
      </c>
      <c r="O6" s="29">
        <v>-6304</v>
      </c>
      <c r="P6" s="29">
        <v>47885</v>
      </c>
      <c r="Q6" s="29">
        <v>52847</v>
      </c>
      <c r="R6" s="32">
        <v>40044</v>
      </c>
      <c r="S6" s="29">
        <v>-21252</v>
      </c>
      <c r="T6" s="29">
        <v>15585</v>
      </c>
      <c r="U6" s="29">
        <v>19105</v>
      </c>
      <c r="V6" s="32">
        <v>13407</v>
      </c>
      <c r="W6" s="29">
        <v>-17671</v>
      </c>
      <c r="X6" s="29">
        <v>15144</v>
      </c>
      <c r="Y6" s="29">
        <v>16393</v>
      </c>
      <c r="Z6" s="32">
        <v>10440</v>
      </c>
      <c r="AA6" s="29">
        <v>-2196</v>
      </c>
      <c r="AB6" s="29">
        <v>53737</v>
      </c>
      <c r="AC6" s="29">
        <v>120314</v>
      </c>
      <c r="AD6" s="32">
        <v>126696</v>
      </c>
      <c r="AE6" s="29">
        <v>-13038</v>
      </c>
      <c r="AF6" s="29">
        <v>91095</v>
      </c>
      <c r="AG6" s="29">
        <v>108165</v>
      </c>
      <c r="AH6" s="32">
        <v>104241</v>
      </c>
      <c r="AI6" s="29">
        <v>-9383</v>
      </c>
      <c r="AJ6" s="29">
        <v>39899</v>
      </c>
      <c r="AK6" s="29">
        <v>59642</v>
      </c>
      <c r="AL6" s="32">
        <v>59578</v>
      </c>
      <c r="AM6" s="29">
        <v>-4092</v>
      </c>
      <c r="AN6" s="29">
        <v>46674</v>
      </c>
      <c r="AO6" s="29">
        <v>70439</v>
      </c>
      <c r="AP6" s="32">
        <v>80649</v>
      </c>
      <c r="AQ6" s="29">
        <v>32371</v>
      </c>
      <c r="AR6" s="29">
        <v>56753</v>
      </c>
      <c r="AS6" s="29">
        <v>87419</v>
      </c>
      <c r="AT6" s="32">
        <v>109203</v>
      </c>
      <c r="AU6" s="73">
        <v>-7203</v>
      </c>
      <c r="AV6" s="73">
        <v>78695</v>
      </c>
      <c r="AW6" s="73">
        <v>118934</v>
      </c>
      <c r="AX6" s="32">
        <v>154744</v>
      </c>
      <c r="AY6" s="73">
        <v>-13355</v>
      </c>
      <c r="AZ6" s="73">
        <v>50671</v>
      </c>
      <c r="BA6" s="73">
        <v>109936</v>
      </c>
      <c r="BB6" s="32">
        <v>126603</v>
      </c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  <c r="IW6" s="69"/>
      <c r="IX6" s="69"/>
      <c r="IY6" s="69"/>
      <c r="IZ6" s="69"/>
      <c r="JA6" s="69"/>
      <c r="JB6" s="69"/>
      <c r="JC6" s="69"/>
      <c r="JD6" s="69"/>
      <c r="JE6" s="69"/>
      <c r="JF6" s="69"/>
      <c r="JG6" s="69"/>
      <c r="JH6" s="69"/>
      <c r="JI6" s="69"/>
      <c r="JJ6" s="69"/>
      <c r="JK6" s="69"/>
      <c r="JL6" s="69"/>
      <c r="JM6" s="69"/>
      <c r="JN6" s="69"/>
      <c r="JO6" s="69"/>
      <c r="JP6" s="69"/>
      <c r="JQ6" s="69"/>
      <c r="JR6" s="69"/>
      <c r="JS6" s="69"/>
      <c r="JT6" s="69"/>
      <c r="JU6" s="69"/>
      <c r="JV6" s="69"/>
      <c r="JW6" s="69"/>
      <c r="JX6" s="69"/>
      <c r="JY6" s="69"/>
      <c r="JZ6" s="69"/>
      <c r="KA6" s="69"/>
      <c r="KB6" s="69"/>
      <c r="KC6" s="69"/>
      <c r="KD6" s="69"/>
      <c r="KE6" s="69"/>
      <c r="KF6" s="69"/>
      <c r="KG6" s="69"/>
      <c r="KH6" s="69"/>
      <c r="KI6" s="69"/>
      <c r="KJ6" s="69"/>
      <c r="KK6" s="69"/>
      <c r="KL6" s="69"/>
      <c r="KM6" s="69"/>
    </row>
    <row r="7" spans="2:299" s="4" customFormat="1" x14ac:dyDescent="0.2">
      <c r="B7" s="5" t="s">
        <v>5</v>
      </c>
      <c r="C7" s="29">
        <v>20584</v>
      </c>
      <c r="D7" s="29">
        <v>35952</v>
      </c>
      <c r="E7" s="29">
        <v>53966</v>
      </c>
      <c r="F7" s="32">
        <v>100733</v>
      </c>
      <c r="G7" s="29">
        <v>17223</v>
      </c>
      <c r="H7" s="29">
        <v>51747</v>
      </c>
      <c r="I7" s="29">
        <v>80088</v>
      </c>
      <c r="J7" s="32">
        <v>109793</v>
      </c>
      <c r="K7" s="29">
        <v>30308</v>
      </c>
      <c r="L7" s="29">
        <v>61198</v>
      </c>
      <c r="M7" s="29">
        <v>91827</v>
      </c>
      <c r="N7" s="32">
        <v>111791</v>
      </c>
      <c r="O7" s="29">
        <v>31494</v>
      </c>
      <c r="P7" s="29">
        <v>62951</v>
      </c>
      <c r="Q7" s="29">
        <v>96366</v>
      </c>
      <c r="R7" s="32">
        <v>130832</v>
      </c>
      <c r="S7" s="29">
        <v>33266</v>
      </c>
      <c r="T7" s="29">
        <v>62195</v>
      </c>
      <c r="U7" s="29">
        <v>95137</v>
      </c>
      <c r="V7" s="32">
        <v>121053</v>
      </c>
      <c r="W7" s="29">
        <v>30021</v>
      </c>
      <c r="X7" s="29">
        <v>59661</v>
      </c>
      <c r="Y7" s="29">
        <v>89084</v>
      </c>
      <c r="Z7" s="32">
        <v>117725</v>
      </c>
      <c r="AA7" s="29">
        <v>28837</v>
      </c>
      <c r="AB7" s="29">
        <v>56057</v>
      </c>
      <c r="AC7" s="29">
        <v>83193</v>
      </c>
      <c r="AD7" s="32">
        <v>110094</v>
      </c>
      <c r="AE7" s="29">
        <v>24981</v>
      </c>
      <c r="AF7" s="29">
        <v>50373</v>
      </c>
      <c r="AG7" s="29">
        <v>76703</v>
      </c>
      <c r="AH7" s="32">
        <v>98640</v>
      </c>
      <c r="AI7" s="29">
        <v>23196</v>
      </c>
      <c r="AJ7" s="29">
        <v>46727</v>
      </c>
      <c r="AK7" s="29">
        <v>70461</v>
      </c>
      <c r="AL7" s="32">
        <v>93661</v>
      </c>
      <c r="AM7" s="29">
        <v>22667</v>
      </c>
      <c r="AN7" s="29">
        <v>44652</v>
      </c>
      <c r="AO7" s="29">
        <v>67202</v>
      </c>
      <c r="AP7" s="32">
        <v>90021</v>
      </c>
      <c r="AQ7" s="29">
        <v>22729</v>
      </c>
      <c r="AR7" s="29">
        <v>46038</v>
      </c>
      <c r="AS7" s="29">
        <v>69212</v>
      </c>
      <c r="AT7" s="32">
        <v>93434</v>
      </c>
      <c r="AU7" s="73">
        <v>23485</v>
      </c>
      <c r="AV7" s="73">
        <v>47544</v>
      </c>
      <c r="AW7" s="73">
        <v>73731</v>
      </c>
      <c r="AX7" s="32">
        <v>105041</v>
      </c>
      <c r="AY7" s="73">
        <v>31510</v>
      </c>
      <c r="AZ7" s="73">
        <v>62928</v>
      </c>
      <c r="BA7" s="73">
        <v>94238</v>
      </c>
      <c r="BB7" s="32">
        <v>125164</v>
      </c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  <c r="IU7" s="69"/>
      <c r="IV7" s="69"/>
      <c r="IW7" s="69"/>
      <c r="IX7" s="69"/>
      <c r="IY7" s="69"/>
      <c r="IZ7" s="69"/>
      <c r="JA7" s="69"/>
      <c r="JB7" s="69"/>
      <c r="JC7" s="69"/>
      <c r="JD7" s="69"/>
      <c r="JE7" s="69"/>
      <c r="JF7" s="69"/>
      <c r="JG7" s="69"/>
      <c r="JH7" s="69"/>
      <c r="JI7" s="69"/>
      <c r="JJ7" s="69"/>
      <c r="JK7" s="69"/>
      <c r="JL7" s="69"/>
      <c r="JM7" s="69"/>
      <c r="JN7" s="69"/>
      <c r="JO7" s="69"/>
      <c r="JP7" s="69"/>
      <c r="JQ7" s="69"/>
      <c r="JR7" s="69"/>
      <c r="JS7" s="69"/>
      <c r="JT7" s="69"/>
      <c r="JU7" s="69"/>
      <c r="JV7" s="69"/>
      <c r="JW7" s="69"/>
      <c r="JX7" s="69"/>
      <c r="JY7" s="69"/>
      <c r="JZ7" s="69"/>
      <c r="KA7" s="69"/>
      <c r="KB7" s="69"/>
      <c r="KC7" s="69"/>
      <c r="KD7" s="69"/>
      <c r="KE7" s="69"/>
      <c r="KF7" s="69"/>
      <c r="KG7" s="69"/>
      <c r="KH7" s="69"/>
      <c r="KI7" s="69"/>
      <c r="KJ7" s="69"/>
      <c r="KK7" s="69"/>
      <c r="KL7" s="69"/>
      <c r="KM7" s="69"/>
    </row>
    <row r="8" spans="2:299" s="4" customFormat="1" x14ac:dyDescent="0.2">
      <c r="B8" s="5" t="s">
        <v>0</v>
      </c>
      <c r="C8" s="29">
        <f>C4+C7</f>
        <v>4277</v>
      </c>
      <c r="D8" s="29">
        <f t="shared" ref="D8:X8" si="0">D4+D7</f>
        <v>74582</v>
      </c>
      <c r="E8" s="29">
        <f t="shared" si="0"/>
        <v>126505</v>
      </c>
      <c r="F8" s="32">
        <f t="shared" si="0"/>
        <v>218152</v>
      </c>
      <c r="G8" s="29">
        <f t="shared" si="0"/>
        <v>6646</v>
      </c>
      <c r="H8" s="29">
        <f t="shared" si="0"/>
        <v>74430</v>
      </c>
      <c r="I8" s="29">
        <f t="shared" si="0"/>
        <v>133531</v>
      </c>
      <c r="J8" s="32">
        <f t="shared" si="0"/>
        <v>204761</v>
      </c>
      <c r="K8" s="29">
        <f t="shared" si="0"/>
        <v>21022</v>
      </c>
      <c r="L8" s="29">
        <f t="shared" si="0"/>
        <v>112302</v>
      </c>
      <c r="M8" s="29">
        <f t="shared" si="0"/>
        <v>170481</v>
      </c>
      <c r="N8" s="32">
        <f t="shared" si="0"/>
        <v>280113</v>
      </c>
      <c r="O8" s="29">
        <f t="shared" si="0"/>
        <v>27226</v>
      </c>
      <c r="P8" s="29">
        <f t="shared" si="0"/>
        <v>123737</v>
      </c>
      <c r="Q8" s="29">
        <f t="shared" si="0"/>
        <v>170850</v>
      </c>
      <c r="R8" s="32">
        <f t="shared" si="0"/>
        <v>199079</v>
      </c>
      <c r="S8" s="29">
        <f t="shared" si="0"/>
        <v>12637</v>
      </c>
      <c r="T8" s="29">
        <f t="shared" si="0"/>
        <v>87114</v>
      </c>
      <c r="U8" s="29">
        <f t="shared" si="0"/>
        <v>132355</v>
      </c>
      <c r="V8" s="32">
        <f t="shared" si="0"/>
        <v>159836</v>
      </c>
      <c r="W8" s="29">
        <f t="shared" si="0"/>
        <v>14779</v>
      </c>
      <c r="X8" s="29">
        <f t="shared" si="0"/>
        <v>84103</v>
      </c>
      <c r="Y8" s="29">
        <f>Y4+Y7</f>
        <v>121448</v>
      </c>
      <c r="Z8" s="32">
        <f>Z4+Z7</f>
        <v>150421</v>
      </c>
      <c r="AA8" s="29">
        <f t="shared" ref="AA8:AP8" si="1">AA4+AA7</f>
        <v>26756</v>
      </c>
      <c r="AB8" s="29">
        <f t="shared" si="1"/>
        <v>119132</v>
      </c>
      <c r="AC8" s="29">
        <f t="shared" si="1"/>
        <v>228820</v>
      </c>
      <c r="AD8" s="32">
        <f t="shared" si="1"/>
        <v>226296</v>
      </c>
      <c r="AE8" s="29">
        <f t="shared" si="1"/>
        <v>9410</v>
      </c>
      <c r="AF8" s="29">
        <f t="shared" si="1"/>
        <v>72824</v>
      </c>
      <c r="AG8" s="29">
        <f t="shared" si="1"/>
        <v>119929</v>
      </c>
      <c r="AH8" s="32">
        <f t="shared" si="1"/>
        <v>130904</v>
      </c>
      <c r="AI8" s="29">
        <f t="shared" si="1"/>
        <v>11359</v>
      </c>
      <c r="AJ8" s="29">
        <f t="shared" si="1"/>
        <v>49978</v>
      </c>
      <c r="AK8" s="29">
        <f t="shared" si="1"/>
        <v>97737</v>
      </c>
      <c r="AL8" s="32">
        <f t="shared" si="1"/>
        <v>121647</v>
      </c>
      <c r="AM8" s="29">
        <f t="shared" si="1"/>
        <v>5917</v>
      </c>
      <c r="AN8" s="29">
        <f t="shared" si="1"/>
        <v>54018</v>
      </c>
      <c r="AO8" s="29">
        <f t="shared" si="1"/>
        <v>105319</v>
      </c>
      <c r="AP8" s="32">
        <f t="shared" si="1"/>
        <v>134824</v>
      </c>
      <c r="AQ8" s="29">
        <f>AQ4+AQ7</f>
        <v>15300</v>
      </c>
      <c r="AR8" s="29">
        <f>AR4+AR7</f>
        <v>73131</v>
      </c>
      <c r="AS8" s="29">
        <f>AS4+AS7</f>
        <v>138971</v>
      </c>
      <c r="AT8" s="32">
        <f t="shared" ref="AT8" si="2">AT4+AT7</f>
        <v>195615</v>
      </c>
      <c r="AU8" s="73">
        <f>AU4+AU7</f>
        <v>18727</v>
      </c>
      <c r="AV8" s="73">
        <f>AV4+AV7</f>
        <v>83861</v>
      </c>
      <c r="AW8" s="73">
        <f>AW4+AW7</f>
        <v>166606</v>
      </c>
      <c r="AX8" s="32">
        <f t="shared" ref="AX8" si="3">AX4+AX7</f>
        <v>240271</v>
      </c>
      <c r="AY8" s="73">
        <f>AY4+AY7</f>
        <v>35017</v>
      </c>
      <c r="AZ8" s="73">
        <f>AZ4+AZ7</f>
        <v>131179</v>
      </c>
      <c r="BA8" s="73">
        <f>BA4+BA7</f>
        <v>230083</v>
      </c>
      <c r="BB8" s="32">
        <f t="shared" ref="BB8" si="4">BB4+BB7</f>
        <v>296492</v>
      </c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  <c r="IV8" s="69"/>
      <c r="IW8" s="69"/>
      <c r="IX8" s="69"/>
      <c r="IY8" s="69"/>
      <c r="IZ8" s="69"/>
      <c r="JA8" s="69"/>
      <c r="JB8" s="69"/>
      <c r="JC8" s="69"/>
      <c r="JD8" s="69"/>
      <c r="JE8" s="69"/>
      <c r="JF8" s="69"/>
      <c r="JG8" s="69"/>
      <c r="JH8" s="69"/>
      <c r="JI8" s="69"/>
      <c r="JJ8" s="69"/>
      <c r="JK8" s="69"/>
      <c r="JL8" s="69"/>
      <c r="JM8" s="69"/>
      <c r="JN8" s="69"/>
      <c r="JO8" s="69"/>
      <c r="JP8" s="69"/>
      <c r="JQ8" s="69"/>
      <c r="JR8" s="69"/>
      <c r="JS8" s="69"/>
      <c r="JT8" s="69"/>
      <c r="JU8" s="69"/>
      <c r="JV8" s="69"/>
      <c r="JW8" s="69"/>
      <c r="JX8" s="69"/>
      <c r="JY8" s="69"/>
      <c r="JZ8" s="69"/>
      <c r="KA8" s="69"/>
      <c r="KB8" s="69"/>
      <c r="KC8" s="69"/>
      <c r="KD8" s="69"/>
      <c r="KE8" s="69"/>
      <c r="KF8" s="69"/>
      <c r="KG8" s="69"/>
      <c r="KH8" s="69"/>
      <c r="KI8" s="69"/>
      <c r="KJ8" s="69"/>
      <c r="KK8" s="69"/>
      <c r="KL8" s="69"/>
      <c r="KM8" s="69"/>
    </row>
    <row r="9" spans="2:299" s="4" customFormat="1" x14ac:dyDescent="0.2">
      <c r="B9" s="5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  <c r="Q9" s="17"/>
      <c r="R9" s="17"/>
      <c r="S9" s="17"/>
      <c r="T9" s="17"/>
      <c r="U9" s="17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5"/>
      <c r="AU9" s="69"/>
      <c r="AV9" s="69"/>
      <c r="AW9" s="69"/>
      <c r="AX9" s="15"/>
      <c r="AY9" s="69"/>
      <c r="AZ9" s="69"/>
      <c r="BA9" s="69"/>
      <c r="BB9" s="15"/>
    </row>
    <row r="10" spans="2:299" ht="15" x14ac:dyDescent="0.25"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4"/>
      <c r="AT10" s="15"/>
      <c r="AU10" s="67"/>
      <c r="AV10" s="67"/>
      <c r="AW10" s="67"/>
      <c r="AX10" s="15"/>
      <c r="AY10" s="67"/>
      <c r="AZ10" s="67"/>
      <c r="BA10" s="67"/>
      <c r="BB10" s="15"/>
    </row>
    <row r="11" spans="2:299" s="9" customFormat="1" ht="36" x14ac:dyDescent="0.2">
      <c r="B11" s="23" t="s">
        <v>133</v>
      </c>
      <c r="C11" s="20" t="s">
        <v>9</v>
      </c>
      <c r="D11" s="20" t="s">
        <v>97</v>
      </c>
      <c r="E11" s="20" t="s">
        <v>108</v>
      </c>
      <c r="F11" s="21" t="s">
        <v>119</v>
      </c>
      <c r="G11" s="20" t="s">
        <v>13</v>
      </c>
      <c r="H11" s="20" t="s">
        <v>98</v>
      </c>
      <c r="I11" s="20" t="s">
        <v>109</v>
      </c>
      <c r="J11" s="21" t="s">
        <v>120</v>
      </c>
      <c r="K11" s="20" t="s">
        <v>17</v>
      </c>
      <c r="L11" s="20" t="s">
        <v>99</v>
      </c>
      <c r="M11" s="20" t="s">
        <v>110</v>
      </c>
      <c r="N11" s="21" t="s">
        <v>121</v>
      </c>
      <c r="O11" s="20" t="s">
        <v>21</v>
      </c>
      <c r="P11" s="20" t="s">
        <v>100</v>
      </c>
      <c r="Q11" s="20" t="s">
        <v>111</v>
      </c>
      <c r="R11" s="21" t="s">
        <v>122</v>
      </c>
      <c r="S11" s="20" t="s">
        <v>25</v>
      </c>
      <c r="T11" s="20" t="s">
        <v>101</v>
      </c>
      <c r="U11" s="20" t="s">
        <v>112</v>
      </c>
      <c r="V11" s="21" t="s">
        <v>123</v>
      </c>
      <c r="W11" s="20" t="s">
        <v>29</v>
      </c>
      <c r="X11" s="20" t="s">
        <v>102</v>
      </c>
      <c r="Y11" s="20" t="s">
        <v>113</v>
      </c>
      <c r="Z11" s="21" t="s">
        <v>124</v>
      </c>
      <c r="AA11" s="20" t="s">
        <v>33</v>
      </c>
      <c r="AB11" s="20" t="s">
        <v>103</v>
      </c>
      <c r="AC11" s="20" t="s">
        <v>114</v>
      </c>
      <c r="AD11" s="21" t="s">
        <v>125</v>
      </c>
      <c r="AE11" s="20" t="s">
        <v>37</v>
      </c>
      <c r="AF11" s="20" t="s">
        <v>104</v>
      </c>
      <c r="AG11" s="20" t="s">
        <v>115</v>
      </c>
      <c r="AH11" s="21" t="s">
        <v>126</v>
      </c>
      <c r="AI11" s="20" t="s">
        <v>41</v>
      </c>
      <c r="AJ11" s="20" t="s">
        <v>105</v>
      </c>
      <c r="AK11" s="20" t="s">
        <v>116</v>
      </c>
      <c r="AL11" s="21" t="s">
        <v>127</v>
      </c>
      <c r="AM11" s="20" t="s">
        <v>45</v>
      </c>
      <c r="AN11" s="20" t="s">
        <v>106</v>
      </c>
      <c r="AO11" s="20" t="s">
        <v>117</v>
      </c>
      <c r="AP11" s="21" t="s">
        <v>128</v>
      </c>
      <c r="AQ11" s="20" t="s">
        <v>49</v>
      </c>
      <c r="AR11" s="20" t="s">
        <v>107</v>
      </c>
      <c r="AS11" s="49" t="s">
        <v>118</v>
      </c>
      <c r="AT11" s="52" t="s">
        <v>129</v>
      </c>
      <c r="AU11" s="72" t="s">
        <v>235</v>
      </c>
      <c r="AV11" s="72" t="s">
        <v>237</v>
      </c>
      <c r="AW11" s="72" t="s">
        <v>247</v>
      </c>
      <c r="AX11" s="52" t="s">
        <v>250</v>
      </c>
      <c r="AY11" s="72" t="s">
        <v>255</v>
      </c>
      <c r="AZ11" s="72" t="s">
        <v>261</v>
      </c>
      <c r="BA11" s="72" t="s">
        <v>262</v>
      </c>
      <c r="BB11" s="52" t="s">
        <v>263</v>
      </c>
    </row>
    <row r="12" spans="2:299" s="4" customFormat="1" x14ac:dyDescent="0.2">
      <c r="B12" s="5" t="s">
        <v>1</v>
      </c>
      <c r="C12" s="29">
        <f>C3</f>
        <v>111111</v>
      </c>
      <c r="D12" s="29">
        <f>D3-C3</f>
        <v>172758</v>
      </c>
      <c r="E12" s="29">
        <f>E3-D3</f>
        <v>167908</v>
      </c>
      <c r="F12" s="32">
        <f>F3-E3</f>
        <v>122873</v>
      </c>
      <c r="G12" s="29">
        <f>G3</f>
        <v>112690</v>
      </c>
      <c r="H12" s="29">
        <f>H3-G3</f>
        <v>158248</v>
      </c>
      <c r="I12" s="29">
        <f>I3-H3</f>
        <v>172910</v>
      </c>
      <c r="J12" s="32">
        <f>J3-I3</f>
        <v>146163</v>
      </c>
      <c r="K12" s="29">
        <f>K3</f>
        <v>132685</v>
      </c>
      <c r="L12" s="29">
        <f>L3-K3</f>
        <v>177789</v>
      </c>
      <c r="M12" s="29">
        <f>M3-L3</f>
        <v>177019</v>
      </c>
      <c r="N12" s="32">
        <f>N3-M3</f>
        <v>150431</v>
      </c>
      <c r="O12" s="29">
        <f>O3</f>
        <v>132561</v>
      </c>
      <c r="P12" s="29">
        <f>P3-O3</f>
        <v>182636</v>
      </c>
      <c r="Q12" s="29">
        <f>Q3-P3</f>
        <v>164854</v>
      </c>
      <c r="R12" s="32">
        <f>R3-Q3</f>
        <v>151187</v>
      </c>
      <c r="S12" s="29">
        <f>S3</f>
        <v>118388</v>
      </c>
      <c r="T12" s="29">
        <f>T3-S3</f>
        <v>153337</v>
      </c>
      <c r="U12" s="29">
        <f>U3-T3</f>
        <v>158017</v>
      </c>
      <c r="V12" s="32">
        <f>V3-U3</f>
        <v>123099</v>
      </c>
      <c r="W12" s="29">
        <f>W3</f>
        <v>112705</v>
      </c>
      <c r="X12" s="29">
        <f>X3-W3</f>
        <v>146502</v>
      </c>
      <c r="Y12" s="29">
        <f>Y3-X3</f>
        <v>150976</v>
      </c>
      <c r="Z12" s="32">
        <f>Z3-Y3</f>
        <v>124924</v>
      </c>
      <c r="AA12" s="29">
        <f>AA3</f>
        <v>114046</v>
      </c>
      <c r="AB12" s="29">
        <f>AB3-AA3</f>
        <v>149797</v>
      </c>
      <c r="AC12" s="29">
        <f>AC3-AB3</f>
        <v>151022</v>
      </c>
      <c r="AD12" s="32">
        <f>AD3-AC3</f>
        <v>125804</v>
      </c>
      <c r="AE12" s="29">
        <f>AE3</f>
        <v>105522</v>
      </c>
      <c r="AF12" s="29">
        <f>AF3-AE3</f>
        <v>169771</v>
      </c>
      <c r="AG12" s="29">
        <f>AG3-AF3</f>
        <v>147507</v>
      </c>
      <c r="AH12" s="32">
        <f>AH3-AG3</f>
        <v>114589</v>
      </c>
      <c r="AI12" s="29">
        <f>AI3</f>
        <v>90816</v>
      </c>
      <c r="AJ12" s="29">
        <f>AJ3-AI3</f>
        <v>140857</v>
      </c>
      <c r="AK12" s="29">
        <f>AK3-AJ3</f>
        <v>147780</v>
      </c>
      <c r="AL12" s="32">
        <f>AL3-AK3</f>
        <v>121538</v>
      </c>
      <c r="AM12" s="29">
        <f>AM3</f>
        <v>93249</v>
      </c>
      <c r="AN12" s="29">
        <f>AN3-AM3</f>
        <v>146183</v>
      </c>
      <c r="AO12" s="29">
        <f>AO3-AN3</f>
        <v>154304</v>
      </c>
      <c r="AP12" s="32">
        <f>AP3-AO3</f>
        <v>130191</v>
      </c>
      <c r="AQ12" s="29">
        <f>AQ3</f>
        <v>110158</v>
      </c>
      <c r="AR12" s="29">
        <f>AR3-AQ3</f>
        <v>164175</v>
      </c>
      <c r="AS12" s="29">
        <f>AS3-AR3</f>
        <v>165732</v>
      </c>
      <c r="AT12" s="45">
        <f>AT3-AS3</f>
        <v>163693</v>
      </c>
      <c r="AU12" s="73">
        <f>AU3</f>
        <v>123232</v>
      </c>
      <c r="AV12" s="73">
        <f>AV3-AU3</f>
        <v>183637</v>
      </c>
      <c r="AW12" s="73">
        <v>211275</v>
      </c>
      <c r="AX12" s="45">
        <f t="shared" ref="AX12:AX17" si="5">AX3-AW3</f>
        <v>211195</v>
      </c>
      <c r="AY12" s="73">
        <f>AY3</f>
        <v>174132</v>
      </c>
      <c r="AZ12" s="73">
        <f>AZ3-AY3</f>
        <v>248009</v>
      </c>
      <c r="BA12" s="73">
        <f>BA3-AZ3</f>
        <v>250345</v>
      </c>
      <c r="BB12" s="45">
        <f t="shared" ref="BB12:BB17" si="6">BB3-BA3</f>
        <v>215789</v>
      </c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</row>
    <row r="13" spans="2:299" s="4" customFormat="1" x14ac:dyDescent="0.2">
      <c r="B13" s="5" t="s">
        <v>2</v>
      </c>
      <c r="C13" s="29">
        <f t="shared" ref="C13:C16" si="7">C4</f>
        <v>-16307</v>
      </c>
      <c r="D13" s="29">
        <f t="shared" ref="D13:F17" si="8">D4-C4</f>
        <v>54937</v>
      </c>
      <c r="E13" s="29">
        <f t="shared" si="8"/>
        <v>33909</v>
      </c>
      <c r="F13" s="32">
        <f t="shared" si="8"/>
        <v>44880</v>
      </c>
      <c r="G13" s="29">
        <f t="shared" ref="G13:G16" si="9">G4</f>
        <v>-10577</v>
      </c>
      <c r="H13" s="29">
        <f t="shared" ref="H13:J13" si="10">H4-G4</f>
        <v>33260</v>
      </c>
      <c r="I13" s="29">
        <f t="shared" si="10"/>
        <v>30760</v>
      </c>
      <c r="J13" s="32">
        <f t="shared" si="10"/>
        <v>41525</v>
      </c>
      <c r="K13" s="29">
        <f t="shared" ref="K13:K16" si="11">K4</f>
        <v>-9286</v>
      </c>
      <c r="L13" s="29">
        <f t="shared" ref="L13:N13" si="12">L4-K4</f>
        <v>60390</v>
      </c>
      <c r="M13" s="29">
        <f t="shared" si="12"/>
        <v>27550</v>
      </c>
      <c r="N13" s="32">
        <f t="shared" si="12"/>
        <v>89668</v>
      </c>
      <c r="O13" s="29">
        <f t="shared" ref="O13:O16" si="13">O4</f>
        <v>-4268</v>
      </c>
      <c r="P13" s="29">
        <f t="shared" ref="P13:R13" si="14">P4-O4</f>
        <v>65054</v>
      </c>
      <c r="Q13" s="29">
        <f t="shared" si="14"/>
        <v>13698</v>
      </c>
      <c r="R13" s="32">
        <f t="shared" si="14"/>
        <v>-6237</v>
      </c>
      <c r="S13" s="29">
        <f t="shared" ref="S13:S16" si="15">S4</f>
        <v>-20629</v>
      </c>
      <c r="T13" s="29">
        <f t="shared" ref="T13:V13" si="16">T4-S4</f>
        <v>45548</v>
      </c>
      <c r="U13" s="29">
        <f t="shared" si="16"/>
        <v>12299</v>
      </c>
      <c r="V13" s="32">
        <f t="shared" si="16"/>
        <v>1565</v>
      </c>
      <c r="W13" s="29">
        <f t="shared" ref="W13:W16" si="17">W4</f>
        <v>-15242</v>
      </c>
      <c r="X13" s="29">
        <f t="shared" ref="X13:Z13" si="18">X4-W4</f>
        <v>39684</v>
      </c>
      <c r="Y13" s="29">
        <f t="shared" si="18"/>
        <v>7922</v>
      </c>
      <c r="Z13" s="32">
        <f t="shared" si="18"/>
        <v>332</v>
      </c>
      <c r="AA13" s="29">
        <f t="shared" ref="AA13:AA16" si="19">AA4</f>
        <v>-2081</v>
      </c>
      <c r="AB13" s="29">
        <f t="shared" ref="AB13:AD13" si="20">AB4-AA4</f>
        <v>65156</v>
      </c>
      <c r="AC13" s="29">
        <f t="shared" si="20"/>
        <v>82552</v>
      </c>
      <c r="AD13" s="32">
        <f t="shared" si="20"/>
        <v>-29425</v>
      </c>
      <c r="AE13" s="29">
        <f t="shared" ref="AE13:AE16" si="21">AE4</f>
        <v>-15571</v>
      </c>
      <c r="AF13" s="29">
        <f t="shared" ref="AF13:AH13" si="22">AF4-AE4</f>
        <v>38022</v>
      </c>
      <c r="AG13" s="29">
        <f t="shared" si="22"/>
        <v>20775</v>
      </c>
      <c r="AH13" s="32">
        <f t="shared" si="22"/>
        <v>-10962</v>
      </c>
      <c r="AI13" s="29">
        <f t="shared" ref="AI13:AI16" si="23">AI4</f>
        <v>-11837</v>
      </c>
      <c r="AJ13" s="29">
        <f t="shared" ref="AJ13:AL13" si="24">AJ4-AI4</f>
        <v>15088</v>
      </c>
      <c r="AK13" s="29">
        <f t="shared" si="24"/>
        <v>24025</v>
      </c>
      <c r="AL13" s="32">
        <f t="shared" si="24"/>
        <v>710</v>
      </c>
      <c r="AM13" s="29">
        <f t="shared" ref="AM13:AM16" si="25">AM4</f>
        <v>-16750</v>
      </c>
      <c r="AN13" s="29">
        <f t="shared" ref="AN13:AP13" si="26">AN4-AM4</f>
        <v>26116</v>
      </c>
      <c r="AO13" s="29">
        <f t="shared" si="26"/>
        <v>28751</v>
      </c>
      <c r="AP13" s="32">
        <f t="shared" si="26"/>
        <v>6686</v>
      </c>
      <c r="AQ13" s="29">
        <f t="shared" ref="AQ13:AQ16" si="27">AQ4</f>
        <v>-7429</v>
      </c>
      <c r="AR13" s="29">
        <f t="shared" ref="AR13:AS13" si="28">AR4-AQ4</f>
        <v>34522</v>
      </c>
      <c r="AS13" s="29">
        <f t="shared" si="28"/>
        <v>42666</v>
      </c>
      <c r="AT13" s="32">
        <f>AT4-AS4</f>
        <v>32422</v>
      </c>
      <c r="AU13" s="73">
        <f t="shared" ref="AU13:AU16" si="29">AU4</f>
        <v>-4758</v>
      </c>
      <c r="AV13" s="73">
        <f t="shared" ref="AV13:AV17" si="30">AV4-AU4</f>
        <v>41075</v>
      </c>
      <c r="AW13" s="73">
        <v>56558</v>
      </c>
      <c r="AX13" s="32">
        <f t="shared" si="5"/>
        <v>42355</v>
      </c>
      <c r="AY13" s="73">
        <f t="shared" ref="AY13:AY16" si="31">AY4</f>
        <v>3507</v>
      </c>
      <c r="AZ13" s="73">
        <f t="shared" ref="AZ13:BA17" si="32">AZ4-AY4</f>
        <v>64744</v>
      </c>
      <c r="BA13" s="73">
        <f t="shared" si="32"/>
        <v>67594</v>
      </c>
      <c r="BB13" s="32">
        <f t="shared" si="6"/>
        <v>35483</v>
      </c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</row>
    <row r="14" spans="2:299" s="4" customFormat="1" x14ac:dyDescent="0.2">
      <c r="B14" s="5" t="s">
        <v>3</v>
      </c>
      <c r="C14" s="29">
        <f t="shared" si="7"/>
        <v>-20722</v>
      </c>
      <c r="D14" s="29">
        <f t="shared" si="8"/>
        <v>48925</v>
      </c>
      <c r="E14" s="29">
        <f t="shared" si="8"/>
        <v>31536</v>
      </c>
      <c r="F14" s="32">
        <f t="shared" si="8"/>
        <v>40012</v>
      </c>
      <c r="G14" s="29">
        <f t="shared" si="9"/>
        <v>-14731</v>
      </c>
      <c r="H14" s="29">
        <f t="shared" ref="H14:J14" si="33">H5-G5</f>
        <v>28040</v>
      </c>
      <c r="I14" s="29">
        <f t="shared" si="33"/>
        <v>26134</v>
      </c>
      <c r="J14" s="32">
        <f t="shared" si="33"/>
        <v>34972</v>
      </c>
      <c r="K14" s="29">
        <f t="shared" si="11"/>
        <v>-13863</v>
      </c>
      <c r="L14" s="29">
        <f t="shared" ref="L14:N14" si="34">L5-K5</f>
        <v>55496</v>
      </c>
      <c r="M14" s="29">
        <f t="shared" si="34"/>
        <v>22230</v>
      </c>
      <c r="N14" s="32">
        <f t="shared" si="34"/>
        <v>84260</v>
      </c>
      <c r="O14" s="29">
        <f t="shared" si="13"/>
        <v>-9696</v>
      </c>
      <c r="P14" s="29">
        <f t="shared" ref="P14:R14" si="35">P5-O5</f>
        <v>58397</v>
      </c>
      <c r="Q14" s="29">
        <f t="shared" si="35"/>
        <v>6493</v>
      </c>
      <c r="R14" s="32">
        <f t="shared" si="35"/>
        <v>-15141</v>
      </c>
      <c r="S14" s="29">
        <f t="shared" si="15"/>
        <v>-25542</v>
      </c>
      <c r="T14" s="29">
        <f t="shared" ref="T14:V14" si="36">T5-S5</f>
        <v>35311</v>
      </c>
      <c r="U14" s="29">
        <f t="shared" si="36"/>
        <v>6230</v>
      </c>
      <c r="V14" s="32">
        <f t="shared" si="36"/>
        <v>-3153</v>
      </c>
      <c r="W14" s="29">
        <f t="shared" si="17"/>
        <v>-19943</v>
      </c>
      <c r="X14" s="29">
        <f t="shared" ref="X14:Z14" si="37">X5-W5</f>
        <v>34396</v>
      </c>
      <c r="Y14" s="29">
        <f t="shared" si="37"/>
        <v>2784</v>
      </c>
      <c r="Z14" s="32">
        <f t="shared" si="37"/>
        <v>-4078</v>
      </c>
      <c r="AA14" s="29">
        <f t="shared" si="19"/>
        <v>-2027</v>
      </c>
      <c r="AB14" s="29">
        <f t="shared" ref="AB14:AD14" si="38">AB5-AA5</f>
        <v>61090</v>
      </c>
      <c r="AC14" s="29">
        <f t="shared" si="38"/>
        <v>82592</v>
      </c>
      <c r="AD14" s="32">
        <f t="shared" si="38"/>
        <v>8754</v>
      </c>
      <c r="AE14" s="29">
        <f t="shared" si="21"/>
        <v>-15773</v>
      </c>
      <c r="AF14" s="29">
        <f t="shared" ref="AF14:AH14" si="39">AF5-AE5</f>
        <v>111636</v>
      </c>
      <c r="AG14" s="29">
        <f t="shared" si="39"/>
        <v>20794</v>
      </c>
      <c r="AH14" s="32">
        <f t="shared" si="39"/>
        <v>-3056</v>
      </c>
      <c r="AI14" s="29">
        <f t="shared" si="23"/>
        <v>-11391</v>
      </c>
      <c r="AJ14" s="29">
        <f t="shared" ref="AJ14:AL14" si="40">AJ5-AI5</f>
        <v>52369</v>
      </c>
      <c r="AK14" s="29">
        <f t="shared" si="40"/>
        <v>24749</v>
      </c>
      <c r="AL14" s="32">
        <f t="shared" si="40"/>
        <v>1270</v>
      </c>
      <c r="AM14" s="29">
        <f t="shared" si="25"/>
        <v>-6892</v>
      </c>
      <c r="AN14" s="29">
        <f t="shared" ref="AN14:AP14" si="41">AN5-AM5</f>
        <v>56253</v>
      </c>
      <c r="AO14" s="29">
        <f t="shared" si="41"/>
        <v>29770</v>
      </c>
      <c r="AP14" s="32">
        <f t="shared" si="41"/>
        <v>13888</v>
      </c>
      <c r="AQ14" s="29">
        <f t="shared" si="27"/>
        <v>31496</v>
      </c>
      <c r="AR14" s="29">
        <f t="shared" ref="AR14:AS14" si="42">AR5-AQ5</f>
        <v>30554</v>
      </c>
      <c r="AS14" s="29">
        <f t="shared" si="42"/>
        <v>39092</v>
      </c>
      <c r="AT14" s="32">
        <f>AT5-AS5</f>
        <v>28283</v>
      </c>
      <c r="AU14" s="73">
        <f t="shared" si="29"/>
        <v>-8358</v>
      </c>
      <c r="AV14" s="73">
        <f t="shared" si="30"/>
        <v>93358</v>
      </c>
      <c r="AW14" s="73">
        <v>50358</v>
      </c>
      <c r="AX14" s="32">
        <f t="shared" si="5"/>
        <v>45262</v>
      </c>
      <c r="AY14" s="73">
        <f t="shared" si="31"/>
        <v>-15722</v>
      </c>
      <c r="AZ14" s="73">
        <f t="shared" si="32"/>
        <v>76479</v>
      </c>
      <c r="BA14" s="73">
        <f t="shared" si="32"/>
        <v>73943</v>
      </c>
      <c r="BB14" s="32">
        <f t="shared" si="6"/>
        <v>21582</v>
      </c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</row>
    <row r="15" spans="2:299" s="4" customFormat="1" x14ac:dyDescent="0.2">
      <c r="B15" s="5" t="s">
        <v>4</v>
      </c>
      <c r="C15" s="29">
        <f t="shared" si="7"/>
        <v>-18462</v>
      </c>
      <c r="D15" s="29">
        <f t="shared" si="8"/>
        <v>41907</v>
      </c>
      <c r="E15" s="29">
        <f t="shared" si="8"/>
        <v>26084</v>
      </c>
      <c r="F15" s="32">
        <f t="shared" si="8"/>
        <v>32403</v>
      </c>
      <c r="G15" s="29">
        <f t="shared" si="9"/>
        <v>-12462</v>
      </c>
      <c r="H15" s="29">
        <f t="shared" ref="H15:J15" si="43">H6-G6</f>
        <v>25833</v>
      </c>
      <c r="I15" s="29">
        <f t="shared" si="43"/>
        <v>20597</v>
      </c>
      <c r="J15" s="32">
        <f t="shared" si="43"/>
        <v>29127</v>
      </c>
      <c r="K15" s="29">
        <f t="shared" si="11"/>
        <v>-11628</v>
      </c>
      <c r="L15" s="29">
        <f t="shared" ref="L15:N15" si="44">L6-K6</f>
        <v>51916</v>
      </c>
      <c r="M15" s="29">
        <f t="shared" si="44"/>
        <v>14392</v>
      </c>
      <c r="N15" s="32">
        <f t="shared" si="44"/>
        <v>70637</v>
      </c>
      <c r="O15" s="29">
        <f t="shared" si="13"/>
        <v>-6304</v>
      </c>
      <c r="P15" s="29">
        <f t="shared" ref="P15:R15" si="45">P6-O6</f>
        <v>54189</v>
      </c>
      <c r="Q15" s="29">
        <f t="shared" si="45"/>
        <v>4962</v>
      </c>
      <c r="R15" s="32">
        <f t="shared" si="45"/>
        <v>-12803</v>
      </c>
      <c r="S15" s="29">
        <f t="shared" si="15"/>
        <v>-21252</v>
      </c>
      <c r="T15" s="29">
        <f t="shared" ref="T15:V15" si="46">T6-S6</f>
        <v>36837</v>
      </c>
      <c r="U15" s="29">
        <f t="shared" si="46"/>
        <v>3520</v>
      </c>
      <c r="V15" s="32">
        <f t="shared" si="46"/>
        <v>-5698</v>
      </c>
      <c r="W15" s="29">
        <f t="shared" si="17"/>
        <v>-17671</v>
      </c>
      <c r="X15" s="29">
        <f t="shared" ref="X15:Z15" si="47">X6-W6</f>
        <v>32815</v>
      </c>
      <c r="Y15" s="29">
        <f t="shared" si="47"/>
        <v>1249</v>
      </c>
      <c r="Z15" s="32">
        <f t="shared" si="47"/>
        <v>-5953</v>
      </c>
      <c r="AA15" s="29">
        <f t="shared" si="19"/>
        <v>-2196</v>
      </c>
      <c r="AB15" s="29">
        <f t="shared" ref="AB15:AD15" si="48">AB6-AA6</f>
        <v>55933</v>
      </c>
      <c r="AC15" s="29">
        <f t="shared" si="48"/>
        <v>66577</v>
      </c>
      <c r="AD15" s="32">
        <f t="shared" si="48"/>
        <v>6382</v>
      </c>
      <c r="AE15" s="29">
        <f t="shared" si="21"/>
        <v>-13038</v>
      </c>
      <c r="AF15" s="29">
        <f t="shared" ref="AF15:AH15" si="49">AF6-AE6</f>
        <v>104133</v>
      </c>
      <c r="AG15" s="29">
        <f t="shared" si="49"/>
        <v>17070</v>
      </c>
      <c r="AH15" s="32">
        <f t="shared" si="49"/>
        <v>-3924</v>
      </c>
      <c r="AI15" s="29">
        <f t="shared" si="23"/>
        <v>-9383</v>
      </c>
      <c r="AJ15" s="29">
        <f t="shared" ref="AJ15:AL15" si="50">AJ6-AI6</f>
        <v>49282</v>
      </c>
      <c r="AK15" s="29">
        <f t="shared" si="50"/>
        <v>19743</v>
      </c>
      <c r="AL15" s="32">
        <f t="shared" si="50"/>
        <v>-64</v>
      </c>
      <c r="AM15" s="29">
        <f t="shared" si="25"/>
        <v>-4092</v>
      </c>
      <c r="AN15" s="29">
        <f t="shared" ref="AN15:AP15" si="51">AN6-AM6</f>
        <v>50766</v>
      </c>
      <c r="AO15" s="29">
        <f t="shared" si="51"/>
        <v>23765</v>
      </c>
      <c r="AP15" s="32">
        <f t="shared" si="51"/>
        <v>10210</v>
      </c>
      <c r="AQ15" s="29">
        <f t="shared" si="27"/>
        <v>32371</v>
      </c>
      <c r="AR15" s="29">
        <f t="shared" ref="AR15:AS15" si="52">AR6-AQ6</f>
        <v>24382</v>
      </c>
      <c r="AS15" s="29">
        <f t="shared" si="52"/>
        <v>30666</v>
      </c>
      <c r="AT15" s="32">
        <f>AT6-AS6</f>
        <v>21784</v>
      </c>
      <c r="AU15" s="73">
        <f t="shared" si="29"/>
        <v>-7203</v>
      </c>
      <c r="AV15" s="73">
        <f t="shared" si="30"/>
        <v>85898</v>
      </c>
      <c r="AW15" s="73">
        <v>40239</v>
      </c>
      <c r="AX15" s="32">
        <f t="shared" si="5"/>
        <v>35810</v>
      </c>
      <c r="AY15" s="73">
        <f t="shared" si="31"/>
        <v>-13355</v>
      </c>
      <c r="AZ15" s="73">
        <f t="shared" si="32"/>
        <v>64026</v>
      </c>
      <c r="BA15" s="73">
        <f t="shared" si="32"/>
        <v>59265</v>
      </c>
      <c r="BB15" s="32">
        <f t="shared" si="6"/>
        <v>16667</v>
      </c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</row>
    <row r="16" spans="2:299" s="4" customFormat="1" x14ac:dyDescent="0.2">
      <c r="B16" s="5" t="s">
        <v>5</v>
      </c>
      <c r="C16" s="29">
        <f t="shared" si="7"/>
        <v>20584</v>
      </c>
      <c r="D16" s="29">
        <f t="shared" si="8"/>
        <v>15368</v>
      </c>
      <c r="E16" s="29">
        <f t="shared" si="8"/>
        <v>18014</v>
      </c>
      <c r="F16" s="32">
        <f t="shared" si="8"/>
        <v>46767</v>
      </c>
      <c r="G16" s="29">
        <f t="shared" si="9"/>
        <v>17223</v>
      </c>
      <c r="H16" s="29">
        <f t="shared" ref="H16:J16" si="53">H7-G7</f>
        <v>34524</v>
      </c>
      <c r="I16" s="29">
        <f t="shared" si="53"/>
        <v>28341</v>
      </c>
      <c r="J16" s="32">
        <f t="shared" si="53"/>
        <v>29705</v>
      </c>
      <c r="K16" s="29">
        <f t="shared" si="11"/>
        <v>30308</v>
      </c>
      <c r="L16" s="29">
        <f t="shared" ref="L16:N16" si="54">L7-K7</f>
        <v>30890</v>
      </c>
      <c r="M16" s="29">
        <f t="shared" si="54"/>
        <v>30629</v>
      </c>
      <c r="N16" s="32">
        <f t="shared" si="54"/>
        <v>19964</v>
      </c>
      <c r="O16" s="29">
        <f t="shared" si="13"/>
        <v>31494</v>
      </c>
      <c r="P16" s="29">
        <f t="shared" ref="P16:R16" si="55">P7-O7</f>
        <v>31457</v>
      </c>
      <c r="Q16" s="29">
        <f t="shared" si="55"/>
        <v>33415</v>
      </c>
      <c r="R16" s="32">
        <f t="shared" si="55"/>
        <v>34466</v>
      </c>
      <c r="S16" s="29">
        <f t="shared" si="15"/>
        <v>33266</v>
      </c>
      <c r="T16" s="29">
        <f t="shared" ref="T16:V16" si="56">T7-S7</f>
        <v>28929</v>
      </c>
      <c r="U16" s="29">
        <f t="shared" si="56"/>
        <v>32942</v>
      </c>
      <c r="V16" s="32">
        <f t="shared" si="56"/>
        <v>25916</v>
      </c>
      <c r="W16" s="29">
        <f t="shared" si="17"/>
        <v>30021</v>
      </c>
      <c r="X16" s="29">
        <f t="shared" ref="X16:Z16" si="57">X7-W7</f>
        <v>29640</v>
      </c>
      <c r="Y16" s="29">
        <f t="shared" si="57"/>
        <v>29423</v>
      </c>
      <c r="Z16" s="32">
        <f t="shared" si="57"/>
        <v>28641</v>
      </c>
      <c r="AA16" s="29">
        <f t="shared" si="19"/>
        <v>28837</v>
      </c>
      <c r="AB16" s="29">
        <f t="shared" ref="AB16:AD16" si="58">AB7-AA7</f>
        <v>27220</v>
      </c>
      <c r="AC16" s="29">
        <f t="shared" si="58"/>
        <v>27136</v>
      </c>
      <c r="AD16" s="32">
        <f t="shared" si="58"/>
        <v>26901</v>
      </c>
      <c r="AE16" s="29">
        <f t="shared" si="21"/>
        <v>24981</v>
      </c>
      <c r="AF16" s="29">
        <f t="shared" ref="AF16:AH16" si="59">AF7-AE7</f>
        <v>25392</v>
      </c>
      <c r="AG16" s="29">
        <f t="shared" si="59"/>
        <v>26330</v>
      </c>
      <c r="AH16" s="32">
        <f t="shared" si="59"/>
        <v>21937</v>
      </c>
      <c r="AI16" s="29">
        <f t="shared" si="23"/>
        <v>23196</v>
      </c>
      <c r="AJ16" s="29">
        <f t="shared" ref="AJ16:AL16" si="60">AJ7-AI7</f>
        <v>23531</v>
      </c>
      <c r="AK16" s="29">
        <f t="shared" si="60"/>
        <v>23734</v>
      </c>
      <c r="AL16" s="32">
        <f t="shared" si="60"/>
        <v>23200</v>
      </c>
      <c r="AM16" s="29">
        <f t="shared" si="25"/>
        <v>22667</v>
      </c>
      <c r="AN16" s="29">
        <f t="shared" ref="AN16:AP16" si="61">AN7-AM7</f>
        <v>21985</v>
      </c>
      <c r="AO16" s="29">
        <f t="shared" si="61"/>
        <v>22550</v>
      </c>
      <c r="AP16" s="32">
        <f t="shared" si="61"/>
        <v>22819</v>
      </c>
      <c r="AQ16" s="29">
        <f t="shared" si="27"/>
        <v>22729</v>
      </c>
      <c r="AR16" s="29">
        <f t="shared" ref="AR16:AS16" si="62">AR7-AQ7</f>
        <v>23309</v>
      </c>
      <c r="AS16" s="29">
        <f t="shared" si="62"/>
        <v>23174</v>
      </c>
      <c r="AT16" s="32">
        <f>AT7-AS7</f>
        <v>24222</v>
      </c>
      <c r="AU16" s="73">
        <f t="shared" si="29"/>
        <v>23485</v>
      </c>
      <c r="AV16" s="73">
        <f t="shared" si="30"/>
        <v>24059</v>
      </c>
      <c r="AW16" s="73">
        <v>26187</v>
      </c>
      <c r="AX16" s="32">
        <f t="shared" si="5"/>
        <v>31310</v>
      </c>
      <c r="AY16" s="73">
        <f t="shared" si="31"/>
        <v>31510</v>
      </c>
      <c r="AZ16" s="73">
        <f t="shared" si="32"/>
        <v>31418</v>
      </c>
      <c r="BA16" s="73">
        <f t="shared" si="32"/>
        <v>31310</v>
      </c>
      <c r="BB16" s="32">
        <f t="shared" si="6"/>
        <v>30926</v>
      </c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</row>
    <row r="17" spans="2:98" s="4" customFormat="1" x14ac:dyDescent="0.2">
      <c r="B17" s="5" t="s">
        <v>0</v>
      </c>
      <c r="C17" s="29">
        <f>C8</f>
        <v>4277</v>
      </c>
      <c r="D17" s="29">
        <f t="shared" si="8"/>
        <v>70305</v>
      </c>
      <c r="E17" s="29">
        <f t="shared" si="8"/>
        <v>51923</v>
      </c>
      <c r="F17" s="32">
        <f t="shared" si="8"/>
        <v>91647</v>
      </c>
      <c r="G17" s="29">
        <f>G8</f>
        <v>6646</v>
      </c>
      <c r="H17" s="29">
        <f t="shared" ref="H17:J17" si="63">H8-G8</f>
        <v>67784</v>
      </c>
      <c r="I17" s="29">
        <f t="shared" si="63"/>
        <v>59101</v>
      </c>
      <c r="J17" s="32">
        <f t="shared" si="63"/>
        <v>71230</v>
      </c>
      <c r="K17" s="29">
        <f>K8</f>
        <v>21022</v>
      </c>
      <c r="L17" s="29">
        <f t="shared" ref="L17:N17" si="64">L8-K8</f>
        <v>91280</v>
      </c>
      <c r="M17" s="29">
        <f t="shared" si="64"/>
        <v>58179</v>
      </c>
      <c r="N17" s="32">
        <f t="shared" si="64"/>
        <v>109632</v>
      </c>
      <c r="O17" s="29">
        <f>O8</f>
        <v>27226</v>
      </c>
      <c r="P17" s="29">
        <f t="shared" ref="P17:R17" si="65">P8-O8</f>
        <v>96511</v>
      </c>
      <c r="Q17" s="29">
        <f t="shared" si="65"/>
        <v>47113</v>
      </c>
      <c r="R17" s="32">
        <f t="shared" si="65"/>
        <v>28229</v>
      </c>
      <c r="S17" s="29">
        <f>S8</f>
        <v>12637</v>
      </c>
      <c r="T17" s="29">
        <f t="shared" ref="T17:V17" si="66">T8-S8</f>
        <v>74477</v>
      </c>
      <c r="U17" s="29">
        <f t="shared" si="66"/>
        <v>45241</v>
      </c>
      <c r="V17" s="32">
        <f t="shared" si="66"/>
        <v>27481</v>
      </c>
      <c r="W17" s="29">
        <f>W8</f>
        <v>14779</v>
      </c>
      <c r="X17" s="29">
        <f t="shared" ref="X17:Z17" si="67">X8-W8</f>
        <v>69324</v>
      </c>
      <c r="Y17" s="29">
        <f t="shared" si="67"/>
        <v>37345</v>
      </c>
      <c r="Z17" s="32">
        <f t="shared" si="67"/>
        <v>28973</v>
      </c>
      <c r="AA17" s="29">
        <f>AA8</f>
        <v>26756</v>
      </c>
      <c r="AB17" s="29">
        <f t="shared" ref="AB17:AD17" si="68">AB8-AA8</f>
        <v>92376</v>
      </c>
      <c r="AC17" s="29">
        <f t="shared" si="68"/>
        <v>109688</v>
      </c>
      <c r="AD17" s="32">
        <f t="shared" si="68"/>
        <v>-2524</v>
      </c>
      <c r="AE17" s="29">
        <f>AE8</f>
        <v>9410</v>
      </c>
      <c r="AF17" s="29">
        <f t="shared" ref="AF17:AH17" si="69">AF8-AE8</f>
        <v>63414</v>
      </c>
      <c r="AG17" s="29">
        <f t="shared" si="69"/>
        <v>47105</v>
      </c>
      <c r="AH17" s="32">
        <f t="shared" si="69"/>
        <v>10975</v>
      </c>
      <c r="AI17" s="29">
        <f>AI8</f>
        <v>11359</v>
      </c>
      <c r="AJ17" s="29">
        <f t="shared" ref="AJ17:AL17" si="70">AJ8-AI8</f>
        <v>38619</v>
      </c>
      <c r="AK17" s="29">
        <f t="shared" si="70"/>
        <v>47759</v>
      </c>
      <c r="AL17" s="32">
        <f t="shared" si="70"/>
        <v>23910</v>
      </c>
      <c r="AM17" s="29">
        <f>AM8</f>
        <v>5917</v>
      </c>
      <c r="AN17" s="29">
        <f t="shared" ref="AN17:AP17" si="71">AN8-AM8</f>
        <v>48101</v>
      </c>
      <c r="AO17" s="29">
        <f t="shared" si="71"/>
        <v>51301</v>
      </c>
      <c r="AP17" s="32">
        <f t="shared" si="71"/>
        <v>29505</v>
      </c>
      <c r="AQ17" s="29">
        <f>AQ8</f>
        <v>15300</v>
      </c>
      <c r="AR17" s="29">
        <f t="shared" ref="AR17:AS17" si="72">AR8-AQ8</f>
        <v>57831</v>
      </c>
      <c r="AS17" s="29">
        <f t="shared" si="72"/>
        <v>65840</v>
      </c>
      <c r="AT17" s="32">
        <f>AT8-AS8</f>
        <v>56644</v>
      </c>
      <c r="AU17" s="73">
        <f>AU8</f>
        <v>18727</v>
      </c>
      <c r="AV17" s="73">
        <f t="shared" si="30"/>
        <v>65134</v>
      </c>
      <c r="AW17" s="73">
        <f t="shared" ref="AW17" si="73">AW8-AV8</f>
        <v>82745</v>
      </c>
      <c r="AX17" s="32">
        <f t="shared" si="5"/>
        <v>73665</v>
      </c>
      <c r="AY17" s="73">
        <f>AY8</f>
        <v>35017</v>
      </c>
      <c r="AZ17" s="73">
        <f t="shared" si="32"/>
        <v>96162</v>
      </c>
      <c r="BA17" s="73">
        <f t="shared" si="32"/>
        <v>98904</v>
      </c>
      <c r="BB17" s="32">
        <f t="shared" si="6"/>
        <v>66409</v>
      </c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</row>
    <row r="20" spans="2:98" s="11" customFormat="1" ht="24" customHeight="1" x14ac:dyDescent="0.25">
      <c r="B20" s="10"/>
      <c r="C20" s="7" t="s">
        <v>53</v>
      </c>
      <c r="D20" s="7" t="s">
        <v>64</v>
      </c>
      <c r="E20" s="7" t="s">
        <v>75</v>
      </c>
      <c r="F20" s="8" t="s">
        <v>86</v>
      </c>
      <c r="G20" s="7" t="s">
        <v>54</v>
      </c>
      <c r="H20" s="7" t="s">
        <v>65</v>
      </c>
      <c r="I20" s="7" t="s">
        <v>76</v>
      </c>
      <c r="J20" s="8" t="s">
        <v>87</v>
      </c>
      <c r="K20" s="7" t="s">
        <v>55</v>
      </c>
      <c r="L20" s="7" t="s">
        <v>66</v>
      </c>
      <c r="M20" s="7" t="s">
        <v>77</v>
      </c>
      <c r="N20" s="8" t="s">
        <v>88</v>
      </c>
      <c r="O20" s="7" t="s">
        <v>56</v>
      </c>
      <c r="P20" s="7" t="s">
        <v>67</v>
      </c>
      <c r="Q20" s="7" t="s">
        <v>78</v>
      </c>
      <c r="R20" s="8" t="s">
        <v>89</v>
      </c>
      <c r="S20" s="7" t="s">
        <v>57</v>
      </c>
      <c r="T20" s="7" t="s">
        <v>68</v>
      </c>
      <c r="U20" s="7" t="s">
        <v>79</v>
      </c>
      <c r="V20" s="8" t="s">
        <v>90</v>
      </c>
      <c r="W20" s="7" t="s">
        <v>58</v>
      </c>
      <c r="X20" s="7" t="s">
        <v>69</v>
      </c>
      <c r="Y20" s="7" t="s">
        <v>80</v>
      </c>
      <c r="Z20" s="8" t="s">
        <v>91</v>
      </c>
      <c r="AA20" s="7" t="s">
        <v>59</v>
      </c>
      <c r="AB20" s="7" t="s">
        <v>70</v>
      </c>
      <c r="AC20" s="7" t="s">
        <v>81</v>
      </c>
      <c r="AD20" s="8" t="s">
        <v>92</v>
      </c>
      <c r="AE20" s="7" t="s">
        <v>60</v>
      </c>
      <c r="AF20" s="7" t="s">
        <v>71</v>
      </c>
      <c r="AG20" s="7" t="s">
        <v>82</v>
      </c>
      <c r="AH20" s="8" t="s">
        <v>93</v>
      </c>
      <c r="AI20" s="7" t="s">
        <v>61</v>
      </c>
      <c r="AJ20" s="7" t="s">
        <v>72</v>
      </c>
      <c r="AK20" s="7" t="s">
        <v>83</v>
      </c>
      <c r="AL20" s="8" t="s">
        <v>94</v>
      </c>
      <c r="AM20" s="7" t="s">
        <v>62</v>
      </c>
      <c r="AN20" s="7" t="s">
        <v>73</v>
      </c>
      <c r="AO20" s="7" t="s">
        <v>84</v>
      </c>
      <c r="AP20" s="8" t="s">
        <v>95</v>
      </c>
      <c r="AQ20" s="7" t="s">
        <v>63</v>
      </c>
      <c r="AR20" s="7" t="s">
        <v>74</v>
      </c>
      <c r="AS20" s="50" t="s">
        <v>85</v>
      </c>
      <c r="AT20" s="53" t="s">
        <v>96</v>
      </c>
      <c r="AU20" s="71" t="s">
        <v>238</v>
      </c>
      <c r="AV20" s="71" t="s">
        <v>239</v>
      </c>
      <c r="AW20" s="71" t="s">
        <v>246</v>
      </c>
      <c r="AX20" s="53" t="s">
        <v>251</v>
      </c>
      <c r="AY20" s="71" t="s">
        <v>254</v>
      </c>
      <c r="AZ20" s="71" t="s">
        <v>264</v>
      </c>
      <c r="BA20" s="71" t="s">
        <v>265</v>
      </c>
      <c r="BB20" s="53" t="s">
        <v>266</v>
      </c>
    </row>
    <row r="21" spans="2:98" s="4" customFormat="1" x14ac:dyDescent="0.2">
      <c r="B21" s="5" t="s">
        <v>6</v>
      </c>
      <c r="C21" s="29">
        <v>2136029</v>
      </c>
      <c r="D21" s="29">
        <v>2188265</v>
      </c>
      <c r="E21" s="29">
        <v>2179868</v>
      </c>
      <c r="F21" s="32">
        <v>2116748</v>
      </c>
      <c r="G21" s="29">
        <v>2140133</v>
      </c>
      <c r="H21" s="29">
        <v>2172542</v>
      </c>
      <c r="I21" s="29">
        <v>2172735</v>
      </c>
      <c r="J21" s="32">
        <v>2190171</v>
      </c>
      <c r="K21" s="29">
        <v>2158188</v>
      </c>
      <c r="L21" s="29">
        <v>2223482</v>
      </c>
      <c r="M21" s="29">
        <v>2211117</v>
      </c>
      <c r="N21" s="32">
        <v>2260089</v>
      </c>
      <c r="O21" s="29">
        <v>2263857</v>
      </c>
      <c r="P21" s="29">
        <v>2333298</v>
      </c>
      <c r="Q21" s="29">
        <v>2363834</v>
      </c>
      <c r="R21" s="32">
        <v>2413216</v>
      </c>
      <c r="S21" s="29">
        <v>2366382</v>
      </c>
      <c r="T21" s="29">
        <v>2401288</v>
      </c>
      <c r="U21" s="29">
        <v>2363670</v>
      </c>
      <c r="V21" s="32">
        <v>2259029</v>
      </c>
      <c r="W21" s="29">
        <v>2224170</v>
      </c>
      <c r="X21" s="29">
        <v>2264323</v>
      </c>
      <c r="Y21" s="29">
        <v>2257244</v>
      </c>
      <c r="Z21" s="32">
        <v>2164766</v>
      </c>
      <c r="AA21" s="29">
        <v>2173084</v>
      </c>
      <c r="AB21" s="29">
        <v>2224577</v>
      </c>
      <c r="AC21" s="29">
        <v>2137385</v>
      </c>
      <c r="AD21" s="32">
        <v>2123653</v>
      </c>
      <c r="AE21" s="29">
        <v>2083388</v>
      </c>
      <c r="AF21" s="29">
        <v>2192117</v>
      </c>
      <c r="AG21" s="29">
        <v>2132371</v>
      </c>
      <c r="AH21" s="32">
        <v>2026645</v>
      </c>
      <c r="AI21" s="29">
        <v>1998771</v>
      </c>
      <c r="AJ21" s="29">
        <v>2058529</v>
      </c>
      <c r="AK21" s="29">
        <v>2005470</v>
      </c>
      <c r="AL21" s="32">
        <v>2001898</v>
      </c>
      <c r="AM21" s="29">
        <v>1998574</v>
      </c>
      <c r="AN21" s="29">
        <v>2061418</v>
      </c>
      <c r="AO21" s="29">
        <v>2010400</v>
      </c>
      <c r="AP21" s="32">
        <v>2032708</v>
      </c>
      <c r="AQ21" s="29">
        <v>2521359</v>
      </c>
      <c r="AR21" s="29">
        <v>2564140</v>
      </c>
      <c r="AS21" s="29">
        <v>2523218</v>
      </c>
      <c r="AT21" s="45">
        <v>2524417</v>
      </c>
      <c r="AU21" s="73">
        <v>2524837</v>
      </c>
      <c r="AV21" s="73">
        <v>2606272</v>
      </c>
      <c r="AW21" s="73">
        <v>2774261</v>
      </c>
      <c r="AX21" s="45">
        <v>2797571</v>
      </c>
      <c r="AY21" s="73">
        <v>2771899</v>
      </c>
      <c r="AZ21" s="73">
        <v>2840360</v>
      </c>
      <c r="BA21" s="73">
        <v>2821095</v>
      </c>
      <c r="BB21" s="45">
        <v>2835869</v>
      </c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</row>
    <row r="22" spans="2:98" s="4" customFormat="1" x14ac:dyDescent="0.2">
      <c r="B22" s="5" t="s">
        <v>7</v>
      </c>
      <c r="C22" s="29">
        <v>1536507</v>
      </c>
      <c r="D22" s="29">
        <v>1562747</v>
      </c>
      <c r="E22" s="29">
        <v>1586173</v>
      </c>
      <c r="F22" s="32">
        <v>1606344</v>
      </c>
      <c r="G22" s="29">
        <v>1573166</v>
      </c>
      <c r="H22" s="29">
        <v>1604048</v>
      </c>
      <c r="I22" s="29">
        <v>1624645</v>
      </c>
      <c r="J22" s="32">
        <v>1576850</v>
      </c>
      <c r="K22" s="29">
        <v>1565222</v>
      </c>
      <c r="L22" s="29">
        <v>1601471</v>
      </c>
      <c r="M22" s="29">
        <v>1615863</v>
      </c>
      <c r="N22" s="32">
        <v>1686500</v>
      </c>
      <c r="O22" s="29">
        <v>1680196</v>
      </c>
      <c r="P22" s="29">
        <v>1715954</v>
      </c>
      <c r="Q22" s="29">
        <v>1720916</v>
      </c>
      <c r="R22" s="32">
        <v>1708113</v>
      </c>
      <c r="S22" s="29">
        <v>1686861</v>
      </c>
      <c r="T22" s="29">
        <v>1723698</v>
      </c>
      <c r="U22" s="29">
        <v>1727218</v>
      </c>
      <c r="V22" s="32">
        <v>1721520</v>
      </c>
      <c r="W22" s="29">
        <v>1703849</v>
      </c>
      <c r="X22" s="29">
        <v>1736664</v>
      </c>
      <c r="Y22" s="29">
        <v>1737913</v>
      </c>
      <c r="Z22" s="32">
        <v>1731960</v>
      </c>
      <c r="AA22" s="29">
        <v>1729764</v>
      </c>
      <c r="AB22" s="29">
        <v>1785697</v>
      </c>
      <c r="AC22" s="29">
        <v>1852274</v>
      </c>
      <c r="AD22" s="32">
        <v>1858656</v>
      </c>
      <c r="AE22" s="29">
        <v>1845618</v>
      </c>
      <c r="AF22" s="29">
        <v>1885243</v>
      </c>
      <c r="AG22" s="29">
        <v>1902313</v>
      </c>
      <c r="AH22" s="32">
        <v>1898389</v>
      </c>
      <c r="AI22" s="29">
        <v>1889006</v>
      </c>
      <c r="AJ22" s="29">
        <v>1873613</v>
      </c>
      <c r="AK22" s="29">
        <v>1893356</v>
      </c>
      <c r="AL22" s="32">
        <v>1893135</v>
      </c>
      <c r="AM22" s="29">
        <v>1889043</v>
      </c>
      <c r="AN22" s="29">
        <v>1870693</v>
      </c>
      <c r="AO22" s="29">
        <v>1894458</v>
      </c>
      <c r="AP22" s="32">
        <v>1904586</v>
      </c>
      <c r="AQ22" s="29">
        <v>1936957</v>
      </c>
      <c r="AR22" s="29">
        <v>1892223</v>
      </c>
      <c r="AS22" s="29">
        <v>1922064</v>
      </c>
      <c r="AT22" s="32">
        <v>1924883</v>
      </c>
      <c r="AU22" s="73">
        <v>1931325</v>
      </c>
      <c r="AV22" s="73">
        <v>1948421</v>
      </c>
      <c r="AW22" s="73">
        <v>1968164</v>
      </c>
      <c r="AX22" s="32">
        <v>2004319</v>
      </c>
      <c r="AY22" s="73">
        <v>1990875</v>
      </c>
      <c r="AZ22" s="73">
        <v>1981235</v>
      </c>
      <c r="BA22" s="73">
        <v>2040497</v>
      </c>
      <c r="BB22" s="32">
        <v>2056754</v>
      </c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</row>
    <row r="23" spans="2:98" s="4" customFormat="1" x14ac:dyDescent="0.2">
      <c r="B23" s="5" t="s">
        <v>8</v>
      </c>
      <c r="C23" s="29">
        <v>46077</v>
      </c>
      <c r="D23" s="29">
        <v>46077</v>
      </c>
      <c r="E23" s="29">
        <v>46077</v>
      </c>
      <c r="F23" s="32">
        <v>46077</v>
      </c>
      <c r="G23" s="29">
        <v>46077</v>
      </c>
      <c r="H23" s="29">
        <v>46077</v>
      </c>
      <c r="I23" s="29">
        <v>46077</v>
      </c>
      <c r="J23" s="32">
        <v>46077</v>
      </c>
      <c r="K23" s="29">
        <v>46077</v>
      </c>
      <c r="L23" s="29">
        <v>46077</v>
      </c>
      <c r="M23" s="29">
        <v>46077</v>
      </c>
      <c r="N23" s="32">
        <v>46077</v>
      </c>
      <c r="O23" s="29">
        <v>46077</v>
      </c>
      <c r="P23" s="29">
        <v>46077</v>
      </c>
      <c r="Q23" s="29">
        <v>46077</v>
      </c>
      <c r="R23" s="32">
        <v>46077</v>
      </c>
      <c r="S23" s="29">
        <v>46077</v>
      </c>
      <c r="T23" s="29">
        <v>46077</v>
      </c>
      <c r="U23" s="29">
        <v>46077</v>
      </c>
      <c r="V23" s="32">
        <v>46077</v>
      </c>
      <c r="W23" s="29">
        <v>46077</v>
      </c>
      <c r="X23" s="29">
        <v>46077</v>
      </c>
      <c r="Y23" s="29">
        <v>46077</v>
      </c>
      <c r="Z23" s="32">
        <v>46077</v>
      </c>
      <c r="AA23" s="29">
        <v>46077</v>
      </c>
      <c r="AB23" s="29">
        <v>46077</v>
      </c>
      <c r="AC23" s="29">
        <v>46077</v>
      </c>
      <c r="AD23" s="32">
        <v>46077</v>
      </c>
      <c r="AE23" s="29">
        <v>46077</v>
      </c>
      <c r="AF23" s="29">
        <v>46077</v>
      </c>
      <c r="AG23" s="29">
        <v>46077</v>
      </c>
      <c r="AH23" s="32">
        <v>46077</v>
      </c>
      <c r="AI23" s="29">
        <v>46077</v>
      </c>
      <c r="AJ23" s="29">
        <v>46077</v>
      </c>
      <c r="AK23" s="29">
        <v>46077</v>
      </c>
      <c r="AL23" s="32">
        <v>46077</v>
      </c>
      <c r="AM23" s="29">
        <v>46077</v>
      </c>
      <c r="AN23" s="29">
        <v>46077</v>
      </c>
      <c r="AO23" s="29">
        <v>46077</v>
      </c>
      <c r="AP23" s="32">
        <v>46077</v>
      </c>
      <c r="AQ23" s="29">
        <v>46077</v>
      </c>
      <c r="AR23" s="29">
        <v>46077</v>
      </c>
      <c r="AS23" s="29">
        <v>46077</v>
      </c>
      <c r="AT23" s="32">
        <v>46077</v>
      </c>
      <c r="AU23" s="73">
        <v>46077</v>
      </c>
      <c r="AV23" s="73">
        <v>46077</v>
      </c>
      <c r="AW23" s="73">
        <v>46077</v>
      </c>
      <c r="AX23" s="32">
        <v>46077</v>
      </c>
      <c r="AY23" s="73">
        <v>46077</v>
      </c>
      <c r="AZ23" s="73">
        <v>46077</v>
      </c>
      <c r="BA23" s="73">
        <v>46077</v>
      </c>
      <c r="BB23" s="32">
        <v>46077</v>
      </c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</row>
    <row r="24" spans="2:98" s="4" customFormat="1" x14ac:dyDescent="0.2">
      <c r="B24" s="5" t="s">
        <v>130</v>
      </c>
      <c r="C24" s="31">
        <f t="shared" ref="C24:AP24" si="74">C6/C23</f>
        <v>-0.40067712741714956</v>
      </c>
      <c r="D24" s="31">
        <f t="shared" si="74"/>
        <v>0.50882218894459275</v>
      </c>
      <c r="E24" s="31">
        <f t="shared" si="74"/>
        <v>1.0749180719230853</v>
      </c>
      <c r="F24" s="33">
        <f t="shared" si="74"/>
        <v>1.7781539596761942</v>
      </c>
      <c r="G24" s="31">
        <f t="shared" si="74"/>
        <v>-0.2704603164268507</v>
      </c>
      <c r="H24" s="31">
        <f t="shared" si="74"/>
        <v>0.29018816329188096</v>
      </c>
      <c r="I24" s="31">
        <f t="shared" si="74"/>
        <v>0.73720077261974526</v>
      </c>
      <c r="J24" s="33">
        <f>J6/J23</f>
        <v>1.3693382815721509</v>
      </c>
      <c r="K24" s="31">
        <f t="shared" si="74"/>
        <v>-0.25236017969919916</v>
      </c>
      <c r="L24" s="31">
        <f t="shared" si="74"/>
        <v>0.87436248019619334</v>
      </c>
      <c r="M24" s="31">
        <f t="shared" si="74"/>
        <v>1.1867092041582568</v>
      </c>
      <c r="N24" s="33">
        <f t="shared" si="74"/>
        <v>2.7197300171452135</v>
      </c>
      <c r="O24" s="31">
        <f t="shared" si="74"/>
        <v>-0.13681446274714065</v>
      </c>
      <c r="P24" s="31">
        <f t="shared" si="74"/>
        <v>1.0392386657117434</v>
      </c>
      <c r="Q24" s="31">
        <f t="shared" si="74"/>
        <v>1.1469279684007205</v>
      </c>
      <c r="R24" s="33">
        <f t="shared" si="74"/>
        <v>0.86906699654925446</v>
      </c>
      <c r="S24" s="31">
        <f t="shared" si="74"/>
        <v>-0.46122794452763854</v>
      </c>
      <c r="T24" s="31">
        <f t="shared" si="74"/>
        <v>0.33823816654730127</v>
      </c>
      <c r="U24" s="31">
        <f t="shared" si="74"/>
        <v>0.41463202899494322</v>
      </c>
      <c r="V24" s="33">
        <f t="shared" si="74"/>
        <v>0.29096946415782277</v>
      </c>
      <c r="W24" s="31">
        <f t="shared" si="74"/>
        <v>-0.38351021116826184</v>
      </c>
      <c r="X24" s="31">
        <f t="shared" si="74"/>
        <v>0.32866723093951428</v>
      </c>
      <c r="Y24" s="31">
        <f t="shared" si="74"/>
        <v>0.35577403042732819</v>
      </c>
      <c r="Z24" s="33">
        <f t="shared" si="74"/>
        <v>0.22657725112311999</v>
      </c>
      <c r="AA24" s="31">
        <f t="shared" si="74"/>
        <v>-4.7659352822449381E-2</v>
      </c>
      <c r="AB24" s="31">
        <f t="shared" si="74"/>
        <v>1.1662434620309481</v>
      </c>
      <c r="AC24" s="31">
        <f t="shared" si="74"/>
        <v>2.6111508995811361</v>
      </c>
      <c r="AD24" s="33">
        <f t="shared" si="74"/>
        <v>2.7496581808711507</v>
      </c>
      <c r="AE24" s="31">
        <f t="shared" si="74"/>
        <v>-0.28296113028191938</v>
      </c>
      <c r="AF24" s="31">
        <f t="shared" si="74"/>
        <v>1.9770167328602122</v>
      </c>
      <c r="AG24" s="31">
        <f t="shared" si="74"/>
        <v>2.3474835601276123</v>
      </c>
      <c r="AH24" s="33">
        <f t="shared" si="74"/>
        <v>2.2623217657399572</v>
      </c>
      <c r="AI24" s="31">
        <f t="shared" si="74"/>
        <v>-0.20363738958699568</v>
      </c>
      <c r="AJ24" s="31">
        <f t="shared" si="74"/>
        <v>0.86592009028365557</v>
      </c>
      <c r="AK24" s="31">
        <f t="shared" si="74"/>
        <v>1.2943985068472339</v>
      </c>
      <c r="AL24" s="33">
        <f t="shared" si="74"/>
        <v>1.2930095275300042</v>
      </c>
      <c r="AM24" s="31">
        <f t="shared" si="74"/>
        <v>-8.8807865095383812E-2</v>
      </c>
      <c r="AN24" s="31">
        <f t="shared" si="74"/>
        <v>1.0129565726935348</v>
      </c>
      <c r="AO24" s="31">
        <f t="shared" si="74"/>
        <v>1.5287236582242767</v>
      </c>
      <c r="AP24" s="33">
        <f t="shared" si="74"/>
        <v>1.7503092649261021</v>
      </c>
      <c r="AQ24" s="31">
        <f t="shared" ref="AQ24:AW24" si="75">AQ6/AQ23</f>
        <v>0.70254139809449401</v>
      </c>
      <c r="AR24" s="31">
        <f t="shared" si="75"/>
        <v>1.2316991123554051</v>
      </c>
      <c r="AS24" s="31">
        <f t="shared" si="75"/>
        <v>1.8972372333268226</v>
      </c>
      <c r="AT24" s="33">
        <f t="shared" si="75"/>
        <v>2.3700110684289344</v>
      </c>
      <c r="AU24" s="74">
        <f t="shared" si="75"/>
        <v>-0.15632528159385375</v>
      </c>
      <c r="AV24" s="74">
        <f t="shared" si="75"/>
        <v>1.7079019901469279</v>
      </c>
      <c r="AW24" s="74">
        <f t="shared" si="75"/>
        <v>2.5812010330533672</v>
      </c>
      <c r="AX24" s="33">
        <f t="shared" ref="AX24:BA24" si="76">AX6/AX23</f>
        <v>3.3583783666471341</v>
      </c>
      <c r="AY24" s="74">
        <f t="shared" si="76"/>
        <v>-0.28984091846257354</v>
      </c>
      <c r="AZ24" s="74">
        <f t="shared" si="76"/>
        <v>1.0997026716149054</v>
      </c>
      <c r="BA24" s="74">
        <f t="shared" si="76"/>
        <v>2.3859192221715824</v>
      </c>
      <c r="BB24" s="33">
        <f t="shared" ref="BB24" si="77">BB6/BB23</f>
        <v>2.747639820300801</v>
      </c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</row>
    <row r="25" spans="2:98" s="4" customFormat="1" ht="12.75" thickBot="1" x14ac:dyDescent="0.25">
      <c r="B25" s="12" t="s">
        <v>131</v>
      </c>
      <c r="C25" s="29">
        <f>C22/C23</f>
        <v>33.346506934045188</v>
      </c>
      <c r="D25" s="29">
        <f t="shared" ref="D25:AQ25" si="78">D22/D23</f>
        <v>33.915988454109424</v>
      </c>
      <c r="E25" s="29">
        <f t="shared" si="78"/>
        <v>34.424398289819216</v>
      </c>
      <c r="F25" s="32">
        <f t="shared" si="78"/>
        <v>34.862165505566772</v>
      </c>
      <c r="G25" s="29">
        <f t="shared" si="78"/>
        <v>34.142109946394079</v>
      </c>
      <c r="H25" s="29">
        <f t="shared" si="78"/>
        <v>34.81233587256115</v>
      </c>
      <c r="I25" s="29">
        <f t="shared" si="78"/>
        <v>35.259348481889013</v>
      </c>
      <c r="J25" s="32">
        <f>J22/J23</f>
        <v>34.222063068342123</v>
      </c>
      <c r="K25" s="29">
        <f t="shared" si="78"/>
        <v>33.969702888642921</v>
      </c>
      <c r="L25" s="29">
        <f t="shared" si="78"/>
        <v>34.756407752240811</v>
      </c>
      <c r="M25" s="29">
        <f t="shared" si="78"/>
        <v>35.068754476202876</v>
      </c>
      <c r="N25" s="32">
        <f t="shared" si="78"/>
        <v>36.601775289189831</v>
      </c>
      <c r="O25" s="29">
        <f t="shared" si="78"/>
        <v>36.464960826442692</v>
      </c>
      <c r="P25" s="29">
        <f t="shared" si="78"/>
        <v>37.241009614341209</v>
      </c>
      <c r="Q25" s="29">
        <f t="shared" si="78"/>
        <v>37.348698917030191</v>
      </c>
      <c r="R25" s="32">
        <f t="shared" si="78"/>
        <v>37.070837945178724</v>
      </c>
      <c r="S25" s="29">
        <f t="shared" si="78"/>
        <v>36.609610000651081</v>
      </c>
      <c r="T25" s="29">
        <f t="shared" si="78"/>
        <v>37.409076111726023</v>
      </c>
      <c r="U25" s="29">
        <f t="shared" si="78"/>
        <v>37.485469974173668</v>
      </c>
      <c r="V25" s="32">
        <f t="shared" si="78"/>
        <v>37.361807409336542</v>
      </c>
      <c r="W25" s="29">
        <f t="shared" si="78"/>
        <v>36.978297198168285</v>
      </c>
      <c r="X25" s="29">
        <f t="shared" si="78"/>
        <v>37.690474640276058</v>
      </c>
      <c r="Y25" s="29">
        <f t="shared" si="78"/>
        <v>37.717581439763876</v>
      </c>
      <c r="Z25" s="32">
        <f t="shared" si="78"/>
        <v>37.588384660459667</v>
      </c>
      <c r="AA25" s="29">
        <f t="shared" si="78"/>
        <v>37.540725307637217</v>
      </c>
      <c r="AB25" s="29">
        <f t="shared" si="78"/>
        <v>38.754628122490615</v>
      </c>
      <c r="AC25" s="29">
        <f t="shared" si="78"/>
        <v>40.1995355600408</v>
      </c>
      <c r="AD25" s="32">
        <f t="shared" si="78"/>
        <v>40.338042841330818</v>
      </c>
      <c r="AE25" s="29">
        <f t="shared" si="78"/>
        <v>40.055081711048899</v>
      </c>
      <c r="AF25" s="29">
        <f t="shared" si="78"/>
        <v>40.91505523363066</v>
      </c>
      <c r="AG25" s="29">
        <f>AG22/AG23</f>
        <v>41.28552206089806</v>
      </c>
      <c r="AH25" s="32">
        <f t="shared" si="78"/>
        <v>41.200360266510408</v>
      </c>
      <c r="AI25" s="29">
        <f t="shared" si="78"/>
        <v>40.996722876923414</v>
      </c>
      <c r="AJ25" s="29">
        <f t="shared" si="78"/>
        <v>40.662651648327802</v>
      </c>
      <c r="AK25" s="29">
        <f t="shared" si="78"/>
        <v>41.091130064891381</v>
      </c>
      <c r="AL25" s="32">
        <f t="shared" si="78"/>
        <v>41.086333745686566</v>
      </c>
      <c r="AM25" s="29">
        <f t="shared" si="78"/>
        <v>40.997525880591184</v>
      </c>
      <c r="AN25" s="29">
        <f t="shared" si="78"/>
        <v>40.599279466979191</v>
      </c>
      <c r="AO25" s="29">
        <f t="shared" si="78"/>
        <v>41.115046552509931</v>
      </c>
      <c r="AP25" s="32">
        <f t="shared" si="78"/>
        <v>41.334852529461557</v>
      </c>
      <c r="AQ25" s="29">
        <f t="shared" si="78"/>
        <v>42.037393927556046</v>
      </c>
      <c r="AR25" s="29">
        <f>AR22/AR23</f>
        <v>41.066540790416042</v>
      </c>
      <c r="AS25" s="29">
        <f>AS22/AS23</f>
        <v>41.714174099876296</v>
      </c>
      <c r="AT25" s="32">
        <f>AT22/AT23</f>
        <v>41.775354298239904</v>
      </c>
      <c r="AU25" s="73">
        <f t="shared" ref="AU25" si="79">AU22/AU23</f>
        <v>41.915163747639824</v>
      </c>
      <c r="AV25" s="73">
        <f>AV22/AV23</f>
        <v>42.286194847754842</v>
      </c>
      <c r="AW25" s="73">
        <f>AW22/AW23</f>
        <v>42.714673264318421</v>
      </c>
      <c r="AX25" s="32">
        <f>AX22/AX23</f>
        <v>43.499338064544133</v>
      </c>
      <c r="AY25" s="73">
        <f t="shared" ref="AY25" si="80">AY22/AY23</f>
        <v>43.207565596718538</v>
      </c>
      <c r="AZ25" s="73">
        <f>AZ22/AZ23</f>
        <v>42.998350587060791</v>
      </c>
      <c r="BA25" s="73">
        <f>BA22/BA23</f>
        <v>44.284502029211971</v>
      </c>
      <c r="BB25" s="32">
        <f>BB22/BB23</f>
        <v>44.637324478590187</v>
      </c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</row>
    <row r="26" spans="2:98" ht="12.75" thickTop="1" x14ac:dyDescent="0.2">
      <c r="AP26" s="44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BB26"/>
  <sheetViews>
    <sheetView zoomScaleNormal="100" workbookViewId="0">
      <pane xSplit="2" ySplit="2" topLeftCell="AN3" activePane="bottomRight" state="frozen"/>
      <selection pane="topRight" activeCell="C1" sqref="C1"/>
      <selection pane="bottomLeft" activeCell="A3" sqref="A3"/>
      <selection pane="bottomRight" activeCell="B44" sqref="B44"/>
    </sheetView>
  </sheetViews>
  <sheetFormatPr defaultRowHeight="12" x14ac:dyDescent="0.2"/>
  <cols>
    <col min="1" max="1" width="4.42578125" style="6" customWidth="1"/>
    <col min="2" max="2" width="39" style="6" customWidth="1"/>
    <col min="3" max="44" width="14.28515625" style="6" customWidth="1"/>
    <col min="45" max="45" width="14.28515625" style="4" customWidth="1"/>
    <col min="46" max="46" width="14.28515625" style="6" customWidth="1"/>
    <col min="47" max="49" width="13.7109375" style="6" customWidth="1"/>
    <col min="50" max="50" width="14.28515625" style="70" customWidth="1"/>
    <col min="51" max="53" width="13.7109375" style="70" customWidth="1"/>
    <col min="54" max="54" width="14.28515625" style="70" customWidth="1"/>
    <col min="55" max="16384" width="9.140625" style="6"/>
  </cols>
  <sheetData>
    <row r="2" spans="2:54" s="1" customFormat="1" ht="48.75" thickBot="1" x14ac:dyDescent="0.3">
      <c r="B2" s="24" t="s">
        <v>146</v>
      </c>
      <c r="C2" s="1" t="str">
        <f>CONCATENATE("3 months ended ",C20)</f>
        <v>3 months ended March 31, 2005</v>
      </c>
      <c r="D2" s="1" t="str">
        <f>CONCATENATE("6 months ended ",D20)</f>
        <v>6 months ended June 30, 2005</v>
      </c>
      <c r="E2" s="1" t="str">
        <f>CONCATENATE("9 months ended ",E20)</f>
        <v>9 months ended September 30, 2005</v>
      </c>
      <c r="F2" s="2" t="str">
        <f>CONCATENATE("12 months ended ",F20)</f>
        <v>12 months ended December 31, 2005</v>
      </c>
      <c r="G2" s="1" t="str">
        <f>CONCATENATE("3 months ended ",G20)</f>
        <v>3 months ended March 31, 2006</v>
      </c>
      <c r="H2" s="1" t="str">
        <f>CONCATENATE("6 months ended ",H20)</f>
        <v>6 months ended June 30, 2006</v>
      </c>
      <c r="I2" s="1" t="str">
        <f>CONCATENATE("9 months ended ",I20)</f>
        <v>9 months ended September 30, 2006</v>
      </c>
      <c r="J2" s="2" t="str">
        <f>CONCATENATE("12 months ended ",J20)</f>
        <v>12 months ended December 31, 2006</v>
      </c>
      <c r="K2" s="1" t="str">
        <f>CONCATENATE("3 months ended ",K20)</f>
        <v>3 months ended March 31, 2007</v>
      </c>
      <c r="L2" s="1" t="str">
        <f>CONCATENATE("6 months ended ",L20)</f>
        <v>6 months ended June 30, 2007</v>
      </c>
      <c r="M2" s="1" t="str">
        <f>CONCATENATE("9 months ended ",M20)</f>
        <v>9 months ended September 30, 2007</v>
      </c>
      <c r="N2" s="2" t="str">
        <f>CONCATENATE("12 months ended ",N20)</f>
        <v>12 months ended December 31, 2007</v>
      </c>
      <c r="O2" s="1" t="str">
        <f>CONCATENATE("3 months ended ",O20)</f>
        <v>3 months ended March 31, 2008</v>
      </c>
      <c r="P2" s="1" t="str">
        <f>CONCATENATE("6 months ended ",P20)</f>
        <v>6 months ended June 30, 2008</v>
      </c>
      <c r="Q2" s="1" t="str">
        <f>CONCATENATE("9 months ended ",Q20)</f>
        <v>9 months ended September 30, 2008</v>
      </c>
      <c r="R2" s="2" t="str">
        <f>CONCATENATE("12 months ended ",R20)</f>
        <v>12 months ended December 31, 2008</v>
      </c>
      <c r="S2" s="1" t="str">
        <f>CONCATENATE("3 months ended ",S20)</f>
        <v>3 months ended March 31, 2009</v>
      </c>
      <c r="T2" s="1" t="str">
        <f>CONCATENATE("6 months ended ",T20)</f>
        <v>6 months ended June 30, 2009</v>
      </c>
      <c r="U2" s="1" t="str">
        <f>CONCATENATE("9 months ended ",U20)</f>
        <v>9 months ended September 30, 2009</v>
      </c>
      <c r="V2" s="2" t="str">
        <f>CONCATENATE("12 months ended ",V20)</f>
        <v>12 months ended December 31, 2009</v>
      </c>
      <c r="W2" s="1" t="str">
        <f>CONCATENATE("3 months ended ",W20)</f>
        <v>3 months ended March 31, 2010</v>
      </c>
      <c r="X2" s="1" t="str">
        <f>CONCATENATE("6 months ended ",X20)</f>
        <v>6 months ended June 30, 2010</v>
      </c>
      <c r="Y2" s="1" t="str">
        <f>CONCATENATE("9 months ended ",Y20)</f>
        <v>9 months ended September 30, 2010</v>
      </c>
      <c r="Z2" s="2" t="str">
        <f>CONCATENATE("12 months ended ",Z20)</f>
        <v>12 months ended December 31, 2010</v>
      </c>
      <c r="AA2" s="1" t="str">
        <f>CONCATENATE("3 months ended ",AA20)</f>
        <v>3 months ended March 31, 2011</v>
      </c>
      <c r="AB2" s="1" t="str">
        <f>CONCATENATE("6 months ended ",AB20)</f>
        <v>6 months ended June 30, 2011</v>
      </c>
      <c r="AC2" s="1" t="str">
        <f>CONCATENATE("9 months ended ",AC20)</f>
        <v>9 months ended September 30, 2011</v>
      </c>
      <c r="AD2" s="2" t="str">
        <f>CONCATENATE("12 months ended ",AD20)</f>
        <v>12 months ended December 31, 2011</v>
      </c>
      <c r="AE2" s="1" t="str">
        <f>CONCATENATE("3 months ended ",AE20)</f>
        <v>3 months ended March 31, 2012</v>
      </c>
      <c r="AF2" s="1" t="str">
        <f>CONCATENATE("6 months ended ",AF20)</f>
        <v>6 months ended June 30, 2012</v>
      </c>
      <c r="AG2" s="1" t="str">
        <f>CONCATENATE("9 months ended ",AG20)</f>
        <v>9 months ended September 30, 2012</v>
      </c>
      <c r="AH2" s="2" t="str">
        <f>CONCATENATE("12 months ended ",AH20)</f>
        <v>12 months ended December 31, 2012</v>
      </c>
      <c r="AI2" s="1" t="str">
        <f>CONCATENATE("3 months ended ",AI20)</f>
        <v>3 months ended March 31, 2013</v>
      </c>
      <c r="AJ2" s="1" t="str">
        <f>CONCATENATE("6 months ended ",AJ20)</f>
        <v>6 months ended June 30, 2013</v>
      </c>
      <c r="AK2" s="1" t="str">
        <f>CONCATENATE("9 months ended ",AK20)</f>
        <v>9 months ended September 30, 2013</v>
      </c>
      <c r="AL2" s="2" t="str">
        <f>CONCATENATE("12 months ended ",AL20)</f>
        <v>12 months ended December 31, 2013</v>
      </c>
      <c r="AM2" s="1" t="str">
        <f>CONCATENATE("3 months ended ",AM20)</f>
        <v>3 months ended March 31, 2014</v>
      </c>
      <c r="AN2" s="1" t="str">
        <f>CONCATENATE("6 months ended ",AN20)</f>
        <v>6 months ended June 30, 2014</v>
      </c>
      <c r="AO2" s="1" t="str">
        <f>CONCATENATE("9 months ended ",AO20)</f>
        <v>9 months ended September 30, 2014</v>
      </c>
      <c r="AP2" s="2" t="str">
        <f>CONCATENATE("12 months ended ",AP20)</f>
        <v>12 months ended December 31, 2014</v>
      </c>
      <c r="AQ2" s="1" t="str">
        <f>CONCATENATE("3 months ended ",AQ20)</f>
        <v>3 months ended March 31, 2015</v>
      </c>
      <c r="AR2" s="1" t="str">
        <f>CONCATENATE("6 months ended ",AR20)</f>
        <v>6 months ended June 30, 2015</v>
      </c>
      <c r="AS2" s="48" t="str">
        <f>CONCATENATE("9 months ended ",AS20)</f>
        <v>9 months ended September 30, 2015</v>
      </c>
      <c r="AT2" s="53" t="str">
        <f>CONCATENATE("12 months ended ",AT20)</f>
        <v>12 months ended December 31, 2015</v>
      </c>
      <c r="AU2" s="68" t="str">
        <f>CONCATENATE("3 months ended ",AU20)</f>
        <v>3 months ended March 31, 2016</v>
      </c>
      <c r="AV2" s="68" t="str">
        <f>CONCATENATE("6 months ended ",AV20)</f>
        <v>6 months ended June 30, 2016</v>
      </c>
      <c r="AW2" s="76" t="str">
        <f>CONCATENATE("9 months ended ",AW20)</f>
        <v>9 months ended September 30, 2016</v>
      </c>
      <c r="AX2" s="53" t="str">
        <f>CONCATENATE("12 months ended ",AX20)</f>
        <v>12 months ended December 31, 2016</v>
      </c>
      <c r="AY2" s="68" t="str">
        <f>CONCATENATE("3 months ended ",AY20)</f>
        <v>3 months ended March 31, 2017</v>
      </c>
      <c r="AZ2" s="68" t="str">
        <f>CONCATENATE("6 months ended ",AZ20)</f>
        <v>6 months ended June 30, 2017</v>
      </c>
      <c r="BA2" s="76" t="str">
        <f>CONCATENATE("9 months ended ",BA20)</f>
        <v>9 months ended September 30, 2017</v>
      </c>
      <c r="BB2" s="53" t="str">
        <f>CONCATENATE("12 months ended ",BB20)</f>
        <v>12 months ended December 31, 2017</v>
      </c>
    </row>
    <row r="3" spans="2:54" s="4" customFormat="1" ht="12.75" thickTop="1" x14ac:dyDescent="0.2">
      <c r="B3" s="25" t="s">
        <v>139</v>
      </c>
      <c r="C3" s="29">
        <f>'jednostkowe PL'!C3</f>
        <v>111111</v>
      </c>
      <c r="D3" s="29">
        <f>'jednostkowe PL'!D3</f>
        <v>283869</v>
      </c>
      <c r="E3" s="29">
        <f>'jednostkowe PL'!E3</f>
        <v>451777</v>
      </c>
      <c r="F3" s="32">
        <f>'jednostkowe PL'!F3</f>
        <v>574650</v>
      </c>
      <c r="G3" s="29">
        <f>'jednostkowe PL'!G3</f>
        <v>112690</v>
      </c>
      <c r="H3" s="29">
        <f>'jednostkowe PL'!H3</f>
        <v>270938</v>
      </c>
      <c r="I3" s="29">
        <f>'jednostkowe PL'!I3</f>
        <v>443848</v>
      </c>
      <c r="J3" s="32">
        <f>'jednostkowe PL'!J3</f>
        <v>590011</v>
      </c>
      <c r="K3" s="29">
        <f>'jednostkowe PL'!K3</f>
        <v>132685</v>
      </c>
      <c r="L3" s="29">
        <f>'jednostkowe PL'!L3</f>
        <v>310474</v>
      </c>
      <c r="M3" s="29">
        <f>'jednostkowe PL'!M3</f>
        <v>487493</v>
      </c>
      <c r="N3" s="32">
        <f>'jednostkowe PL'!N3</f>
        <v>637924</v>
      </c>
      <c r="O3" s="29">
        <f>'jednostkowe PL'!O3</f>
        <v>132561</v>
      </c>
      <c r="P3" s="29">
        <f>'jednostkowe PL'!P3</f>
        <v>315197</v>
      </c>
      <c r="Q3" s="29">
        <f>'jednostkowe PL'!Q3</f>
        <v>480051</v>
      </c>
      <c r="R3" s="32">
        <f>'jednostkowe PL'!R3</f>
        <v>631238</v>
      </c>
      <c r="S3" s="29">
        <f>'jednostkowe PL'!S3</f>
        <v>118388</v>
      </c>
      <c r="T3" s="29">
        <f>'jednostkowe PL'!T3</f>
        <v>271725</v>
      </c>
      <c r="U3" s="29">
        <f>'jednostkowe PL'!U3</f>
        <v>429742</v>
      </c>
      <c r="V3" s="32">
        <f>'jednostkowe PL'!V3</f>
        <v>552841</v>
      </c>
      <c r="W3" s="29">
        <f>'jednostkowe PL'!W3</f>
        <v>112705</v>
      </c>
      <c r="X3" s="29">
        <f>'jednostkowe PL'!X3</f>
        <v>259207</v>
      </c>
      <c r="Y3" s="29">
        <f>'jednostkowe PL'!Y3</f>
        <v>410183</v>
      </c>
      <c r="Z3" s="32">
        <f>'jednostkowe PL'!Z3</f>
        <v>535107</v>
      </c>
      <c r="AA3" s="29">
        <f>'jednostkowe PL'!AA3</f>
        <v>114046</v>
      </c>
      <c r="AB3" s="29">
        <f>'jednostkowe PL'!AB3</f>
        <v>263843</v>
      </c>
      <c r="AC3" s="29">
        <f>'jednostkowe PL'!AC3</f>
        <v>414865</v>
      </c>
      <c r="AD3" s="32">
        <f>'jednostkowe PL'!AD3</f>
        <v>540669</v>
      </c>
      <c r="AE3" s="29">
        <f>'jednostkowe PL'!AE3</f>
        <v>105522</v>
      </c>
      <c r="AF3" s="29">
        <f>'jednostkowe PL'!AF3</f>
        <v>275293</v>
      </c>
      <c r="AG3" s="29">
        <f>'jednostkowe PL'!AG3</f>
        <v>422800</v>
      </c>
      <c r="AH3" s="32">
        <f>'jednostkowe PL'!AH3</f>
        <v>537389</v>
      </c>
      <c r="AI3" s="29">
        <f>'jednostkowe PL'!AI3</f>
        <v>90816</v>
      </c>
      <c r="AJ3" s="29">
        <f>'jednostkowe PL'!AJ3</f>
        <v>231673</v>
      </c>
      <c r="AK3" s="29">
        <f>'jednostkowe PL'!AK3</f>
        <v>379453</v>
      </c>
      <c r="AL3" s="32">
        <f>'jednostkowe PL'!AL3</f>
        <v>500991</v>
      </c>
      <c r="AM3" s="29">
        <f>'jednostkowe PL'!AM3</f>
        <v>93249</v>
      </c>
      <c r="AN3" s="29">
        <f>'jednostkowe PL'!AN3</f>
        <v>239432</v>
      </c>
      <c r="AO3" s="29">
        <f>'jednostkowe PL'!AO3</f>
        <v>393736</v>
      </c>
      <c r="AP3" s="32">
        <f>'jednostkowe PL'!AP3</f>
        <v>523927</v>
      </c>
      <c r="AQ3" s="29">
        <f>'jednostkowe PL'!AQ3</f>
        <v>110158</v>
      </c>
      <c r="AR3" s="29">
        <f>'jednostkowe PL'!AR3</f>
        <v>274333</v>
      </c>
      <c r="AS3" s="29">
        <f>'jednostkowe PL'!AS3</f>
        <v>440065</v>
      </c>
      <c r="AT3" s="32">
        <f>'jednostkowe PL'!AT3</f>
        <v>603758</v>
      </c>
      <c r="AU3" s="73">
        <f>'jednostkowe PL'!AU3</f>
        <v>123232</v>
      </c>
      <c r="AV3" s="73">
        <f>'jednostkowe PL'!AV3</f>
        <v>306869</v>
      </c>
      <c r="AW3" s="73">
        <f>'jednostkowe PL'!AW3</f>
        <v>518144</v>
      </c>
      <c r="AX3" s="32">
        <f>'jednostkowe PL'!AX3</f>
        <v>729339</v>
      </c>
      <c r="AY3" s="73">
        <f>'jednostkowe PL'!AY3</f>
        <v>174132</v>
      </c>
      <c r="AZ3" s="73">
        <f>'jednostkowe PL'!AZ3</f>
        <v>422141</v>
      </c>
      <c r="BA3" s="73">
        <f>'jednostkowe PL'!BA3</f>
        <v>672486</v>
      </c>
      <c r="BB3" s="32">
        <f>'jednostkowe PL'!BB3</f>
        <v>888275</v>
      </c>
    </row>
    <row r="4" spans="2:54" s="4" customFormat="1" x14ac:dyDescent="0.2">
      <c r="B4" s="26" t="s">
        <v>140</v>
      </c>
      <c r="C4" s="29">
        <f>'jednostkowe PL'!C4</f>
        <v>-16307</v>
      </c>
      <c r="D4" s="29">
        <f>'jednostkowe PL'!D4</f>
        <v>38630</v>
      </c>
      <c r="E4" s="29">
        <f>'jednostkowe PL'!E4</f>
        <v>72539</v>
      </c>
      <c r="F4" s="32">
        <f>'jednostkowe PL'!F4</f>
        <v>117419</v>
      </c>
      <c r="G4" s="29">
        <f>'jednostkowe PL'!G4</f>
        <v>-10577</v>
      </c>
      <c r="H4" s="29">
        <f>'jednostkowe PL'!H4</f>
        <v>22683</v>
      </c>
      <c r="I4" s="29">
        <f>'jednostkowe PL'!I4</f>
        <v>53443</v>
      </c>
      <c r="J4" s="32">
        <f>'jednostkowe PL'!J4</f>
        <v>94968</v>
      </c>
      <c r="K4" s="29">
        <f>'jednostkowe PL'!K4</f>
        <v>-9286</v>
      </c>
      <c r="L4" s="29">
        <f>'jednostkowe PL'!L4</f>
        <v>51104</v>
      </c>
      <c r="M4" s="29">
        <f>'jednostkowe PL'!M4</f>
        <v>78654</v>
      </c>
      <c r="N4" s="32">
        <f>'jednostkowe PL'!N4</f>
        <v>168322</v>
      </c>
      <c r="O4" s="29">
        <f>'jednostkowe PL'!O4</f>
        <v>-4268</v>
      </c>
      <c r="P4" s="29">
        <f>'jednostkowe PL'!P4</f>
        <v>60786</v>
      </c>
      <c r="Q4" s="29">
        <f>'jednostkowe PL'!Q4</f>
        <v>74484</v>
      </c>
      <c r="R4" s="32">
        <f>'jednostkowe PL'!R4</f>
        <v>68247</v>
      </c>
      <c r="S4" s="29">
        <f>'jednostkowe PL'!S4</f>
        <v>-20629</v>
      </c>
      <c r="T4" s="29">
        <f>'jednostkowe PL'!T4</f>
        <v>24919</v>
      </c>
      <c r="U4" s="29">
        <f>'jednostkowe PL'!U4</f>
        <v>37218</v>
      </c>
      <c r="V4" s="32">
        <f>'jednostkowe PL'!V4</f>
        <v>38783</v>
      </c>
      <c r="W4" s="29">
        <f>'jednostkowe PL'!W4</f>
        <v>-15242</v>
      </c>
      <c r="X4" s="29">
        <f>'jednostkowe PL'!X4</f>
        <v>24442</v>
      </c>
      <c r="Y4" s="29">
        <f>'jednostkowe PL'!Y4</f>
        <v>32364</v>
      </c>
      <c r="Z4" s="32">
        <f>'jednostkowe PL'!Z4</f>
        <v>32696</v>
      </c>
      <c r="AA4" s="29">
        <f>'jednostkowe PL'!AA4</f>
        <v>-2081</v>
      </c>
      <c r="AB4" s="29">
        <f>'jednostkowe PL'!AB4</f>
        <v>63075</v>
      </c>
      <c r="AC4" s="29">
        <f>'jednostkowe PL'!AC4</f>
        <v>145627</v>
      </c>
      <c r="AD4" s="32">
        <f>'jednostkowe PL'!AD4</f>
        <v>116202</v>
      </c>
      <c r="AE4" s="29">
        <f>'jednostkowe PL'!AE4</f>
        <v>-15571</v>
      </c>
      <c r="AF4" s="29">
        <f>'jednostkowe PL'!AF4</f>
        <v>22451</v>
      </c>
      <c r="AG4" s="29">
        <f>'jednostkowe PL'!AG4</f>
        <v>43226</v>
      </c>
      <c r="AH4" s="32">
        <f>'jednostkowe PL'!AH4</f>
        <v>32264</v>
      </c>
      <c r="AI4" s="29">
        <f>'jednostkowe PL'!AI4</f>
        <v>-11837</v>
      </c>
      <c r="AJ4" s="29">
        <f>'jednostkowe PL'!AJ4</f>
        <v>3251</v>
      </c>
      <c r="AK4" s="29">
        <f>'jednostkowe PL'!AK4</f>
        <v>27276</v>
      </c>
      <c r="AL4" s="32">
        <f>'jednostkowe PL'!AL4</f>
        <v>27986</v>
      </c>
      <c r="AM4" s="29">
        <f>'jednostkowe PL'!AM4</f>
        <v>-16750</v>
      </c>
      <c r="AN4" s="29">
        <f>'jednostkowe PL'!AN4</f>
        <v>9366</v>
      </c>
      <c r="AO4" s="29">
        <f>'jednostkowe PL'!AO4</f>
        <v>38117</v>
      </c>
      <c r="AP4" s="32">
        <f>'jednostkowe PL'!AP4</f>
        <v>44803</v>
      </c>
      <c r="AQ4" s="29">
        <f>'jednostkowe PL'!AQ4</f>
        <v>-7429</v>
      </c>
      <c r="AR4" s="29">
        <f>'jednostkowe PL'!AR4</f>
        <v>27093</v>
      </c>
      <c r="AS4" s="29">
        <f>'jednostkowe PL'!AS4</f>
        <v>69759</v>
      </c>
      <c r="AT4" s="32">
        <f>'jednostkowe PL'!AT4</f>
        <v>102181</v>
      </c>
      <c r="AU4" s="73">
        <f>'jednostkowe PL'!AU4</f>
        <v>-4758</v>
      </c>
      <c r="AV4" s="73">
        <f>'jednostkowe PL'!AV4</f>
        <v>36317</v>
      </c>
      <c r="AW4" s="73">
        <f>'jednostkowe PL'!AW4</f>
        <v>92875</v>
      </c>
      <c r="AX4" s="32">
        <f>'jednostkowe PL'!AX4</f>
        <v>135230</v>
      </c>
      <c r="AY4" s="73">
        <f>'jednostkowe PL'!AY4</f>
        <v>3507</v>
      </c>
      <c r="AZ4" s="73">
        <f>'jednostkowe PL'!AZ4</f>
        <v>68251</v>
      </c>
      <c r="BA4" s="73">
        <f>'jednostkowe PL'!BA4</f>
        <v>135845</v>
      </c>
      <c r="BB4" s="32">
        <f>'jednostkowe PL'!BB4</f>
        <v>171328</v>
      </c>
    </row>
    <row r="5" spans="2:54" s="4" customFormat="1" x14ac:dyDescent="0.2">
      <c r="B5" s="26" t="s">
        <v>141</v>
      </c>
      <c r="C5" s="29">
        <f>'jednostkowe PL'!C5</f>
        <v>-20722</v>
      </c>
      <c r="D5" s="29">
        <f>'jednostkowe PL'!D5</f>
        <v>28203</v>
      </c>
      <c r="E5" s="29">
        <f>'jednostkowe PL'!E5</f>
        <v>59739</v>
      </c>
      <c r="F5" s="32">
        <f>'jednostkowe PL'!F5</f>
        <v>99751</v>
      </c>
      <c r="G5" s="29">
        <f>'jednostkowe PL'!G5</f>
        <v>-14731</v>
      </c>
      <c r="H5" s="29">
        <f>'jednostkowe PL'!H5</f>
        <v>13309</v>
      </c>
      <c r="I5" s="29">
        <f>'jednostkowe PL'!I5</f>
        <v>39443</v>
      </c>
      <c r="J5" s="32">
        <f>'jednostkowe PL'!J5</f>
        <v>74415</v>
      </c>
      <c r="K5" s="29">
        <f>'jednostkowe PL'!K5</f>
        <v>-13863</v>
      </c>
      <c r="L5" s="29">
        <f>'jednostkowe PL'!L5</f>
        <v>41633</v>
      </c>
      <c r="M5" s="29">
        <f>'jednostkowe PL'!M5</f>
        <v>63863</v>
      </c>
      <c r="N5" s="32">
        <f>'jednostkowe PL'!N5</f>
        <v>148123</v>
      </c>
      <c r="O5" s="29">
        <f>'jednostkowe PL'!O5</f>
        <v>-9696</v>
      </c>
      <c r="P5" s="29">
        <f>'jednostkowe PL'!P5</f>
        <v>48701</v>
      </c>
      <c r="Q5" s="29">
        <f>'jednostkowe PL'!Q5</f>
        <v>55194</v>
      </c>
      <c r="R5" s="32">
        <f>'jednostkowe PL'!R5</f>
        <v>40053</v>
      </c>
      <c r="S5" s="29">
        <f>'jednostkowe PL'!S5</f>
        <v>-25542</v>
      </c>
      <c r="T5" s="29">
        <f>'jednostkowe PL'!T5</f>
        <v>9769</v>
      </c>
      <c r="U5" s="29">
        <f>'jednostkowe PL'!U5</f>
        <v>15999</v>
      </c>
      <c r="V5" s="32">
        <f>'jednostkowe PL'!V5</f>
        <v>12846</v>
      </c>
      <c r="W5" s="29">
        <f>'jednostkowe PL'!W5</f>
        <v>-19943</v>
      </c>
      <c r="X5" s="29">
        <f>'jednostkowe PL'!X5</f>
        <v>14453</v>
      </c>
      <c r="Y5" s="29">
        <f>'jednostkowe PL'!Y5</f>
        <v>17237</v>
      </c>
      <c r="Z5" s="32">
        <f>'jednostkowe PL'!Z5</f>
        <v>13159</v>
      </c>
      <c r="AA5" s="29">
        <f>'jednostkowe PL'!AA5</f>
        <v>-2027</v>
      </c>
      <c r="AB5" s="29">
        <f>'jednostkowe PL'!AB5</f>
        <v>59063</v>
      </c>
      <c r="AC5" s="29">
        <f>'jednostkowe PL'!AC5</f>
        <v>141655</v>
      </c>
      <c r="AD5" s="32">
        <f>'jednostkowe PL'!AD5</f>
        <v>150409</v>
      </c>
      <c r="AE5" s="29">
        <f>'jednostkowe PL'!AE5</f>
        <v>-15773</v>
      </c>
      <c r="AF5" s="29">
        <f>'jednostkowe PL'!AF5</f>
        <v>95863</v>
      </c>
      <c r="AG5" s="29">
        <f>'jednostkowe PL'!AG5</f>
        <v>116657</v>
      </c>
      <c r="AH5" s="32">
        <f>'jednostkowe PL'!AH5</f>
        <v>113601</v>
      </c>
      <c r="AI5" s="29">
        <f>'jednostkowe PL'!AI5</f>
        <v>-11391</v>
      </c>
      <c r="AJ5" s="29">
        <f>'jednostkowe PL'!AJ5</f>
        <v>40978</v>
      </c>
      <c r="AK5" s="29">
        <f>'jednostkowe PL'!AK5</f>
        <v>65727</v>
      </c>
      <c r="AL5" s="32">
        <f>'jednostkowe PL'!AL5</f>
        <v>66997</v>
      </c>
      <c r="AM5" s="29">
        <f>'jednostkowe PL'!AM5</f>
        <v>-6892</v>
      </c>
      <c r="AN5" s="29">
        <f>'jednostkowe PL'!AN5</f>
        <v>49361</v>
      </c>
      <c r="AO5" s="29">
        <f>'jednostkowe PL'!AO5</f>
        <v>79131</v>
      </c>
      <c r="AP5" s="32">
        <f>'jednostkowe PL'!AP5</f>
        <v>93019</v>
      </c>
      <c r="AQ5" s="29">
        <f>'jednostkowe PL'!AQ5</f>
        <v>31496</v>
      </c>
      <c r="AR5" s="29">
        <f>'jednostkowe PL'!AR5</f>
        <v>62050</v>
      </c>
      <c r="AS5" s="29">
        <f>'jednostkowe PL'!AS5</f>
        <v>101142</v>
      </c>
      <c r="AT5" s="32">
        <f>'jednostkowe PL'!AT5</f>
        <v>129425</v>
      </c>
      <c r="AU5" s="73">
        <f>'jednostkowe PL'!AU5</f>
        <v>-8358</v>
      </c>
      <c r="AV5" s="73">
        <f>'jednostkowe PL'!AV5</f>
        <v>85000</v>
      </c>
      <c r="AW5" s="73">
        <f>'jednostkowe PL'!AW5</f>
        <v>135358</v>
      </c>
      <c r="AX5" s="32">
        <f>'jednostkowe PL'!AX5</f>
        <v>180620</v>
      </c>
      <c r="AY5" s="73">
        <f>'jednostkowe PL'!AY5</f>
        <v>-15722</v>
      </c>
      <c r="AZ5" s="73">
        <f>'jednostkowe PL'!AZ5</f>
        <v>60757</v>
      </c>
      <c r="BA5" s="73">
        <f>'jednostkowe PL'!BA5</f>
        <v>134700</v>
      </c>
      <c r="BB5" s="32">
        <f>'jednostkowe PL'!BB5</f>
        <v>156282</v>
      </c>
    </row>
    <row r="6" spans="2:54" s="4" customFormat="1" x14ac:dyDescent="0.2">
      <c r="B6" s="26" t="s">
        <v>142</v>
      </c>
      <c r="C6" s="29">
        <f>'jednostkowe PL'!C6</f>
        <v>-18462</v>
      </c>
      <c r="D6" s="29">
        <f>'jednostkowe PL'!D6</f>
        <v>23445</v>
      </c>
      <c r="E6" s="29">
        <f>'jednostkowe PL'!E6</f>
        <v>49529</v>
      </c>
      <c r="F6" s="32">
        <f>'jednostkowe PL'!F6</f>
        <v>81932</v>
      </c>
      <c r="G6" s="29">
        <f>'jednostkowe PL'!G6</f>
        <v>-12462</v>
      </c>
      <c r="H6" s="29">
        <f>'jednostkowe PL'!H6</f>
        <v>13371</v>
      </c>
      <c r="I6" s="29">
        <f>'jednostkowe PL'!I6</f>
        <v>33968</v>
      </c>
      <c r="J6" s="32">
        <f>'jednostkowe PL'!J6</f>
        <v>63095</v>
      </c>
      <c r="K6" s="29">
        <f>'jednostkowe PL'!K6</f>
        <v>-11628</v>
      </c>
      <c r="L6" s="29">
        <f>'jednostkowe PL'!L6</f>
        <v>40288</v>
      </c>
      <c r="M6" s="29">
        <f>'jednostkowe PL'!M6</f>
        <v>54680</v>
      </c>
      <c r="N6" s="32">
        <f>'jednostkowe PL'!N6</f>
        <v>125317</v>
      </c>
      <c r="O6" s="29">
        <f>'jednostkowe PL'!O6</f>
        <v>-6304</v>
      </c>
      <c r="P6" s="29">
        <f>'jednostkowe PL'!P6</f>
        <v>47885</v>
      </c>
      <c r="Q6" s="29">
        <f>'jednostkowe PL'!Q6</f>
        <v>52847</v>
      </c>
      <c r="R6" s="32">
        <f>'jednostkowe PL'!R6</f>
        <v>40044</v>
      </c>
      <c r="S6" s="29">
        <f>'jednostkowe PL'!S6</f>
        <v>-21252</v>
      </c>
      <c r="T6" s="29">
        <f>'jednostkowe PL'!T6</f>
        <v>15585</v>
      </c>
      <c r="U6" s="29">
        <f>'jednostkowe PL'!U6</f>
        <v>19105</v>
      </c>
      <c r="V6" s="32">
        <f>'jednostkowe PL'!V6</f>
        <v>13407</v>
      </c>
      <c r="W6" s="29">
        <f>'jednostkowe PL'!W6</f>
        <v>-17671</v>
      </c>
      <c r="X6" s="29">
        <f>'jednostkowe PL'!X6</f>
        <v>15144</v>
      </c>
      <c r="Y6" s="29">
        <f>'jednostkowe PL'!Y6</f>
        <v>16393</v>
      </c>
      <c r="Z6" s="32">
        <f>'jednostkowe PL'!Z6</f>
        <v>10440</v>
      </c>
      <c r="AA6" s="29">
        <f>'jednostkowe PL'!AA6</f>
        <v>-2196</v>
      </c>
      <c r="AB6" s="29">
        <f>'jednostkowe PL'!AB6</f>
        <v>53737</v>
      </c>
      <c r="AC6" s="29">
        <f>'jednostkowe PL'!AC6</f>
        <v>120314</v>
      </c>
      <c r="AD6" s="32">
        <f>'jednostkowe PL'!AD6</f>
        <v>126696</v>
      </c>
      <c r="AE6" s="29">
        <f>'jednostkowe PL'!AE6</f>
        <v>-13038</v>
      </c>
      <c r="AF6" s="29">
        <f>'jednostkowe PL'!AF6</f>
        <v>91095</v>
      </c>
      <c r="AG6" s="29">
        <f>'jednostkowe PL'!AG6</f>
        <v>108165</v>
      </c>
      <c r="AH6" s="32">
        <f>'jednostkowe PL'!AH6</f>
        <v>104241</v>
      </c>
      <c r="AI6" s="29">
        <f>'jednostkowe PL'!AI6</f>
        <v>-9383</v>
      </c>
      <c r="AJ6" s="29">
        <f>'jednostkowe PL'!AJ6</f>
        <v>39899</v>
      </c>
      <c r="AK6" s="29">
        <f>'jednostkowe PL'!AK6</f>
        <v>59642</v>
      </c>
      <c r="AL6" s="32">
        <f>'jednostkowe PL'!AL6</f>
        <v>59578</v>
      </c>
      <c r="AM6" s="29">
        <f>'jednostkowe PL'!AM6</f>
        <v>-4092</v>
      </c>
      <c r="AN6" s="29">
        <f>'jednostkowe PL'!AN6</f>
        <v>46674</v>
      </c>
      <c r="AO6" s="29">
        <f>'jednostkowe PL'!AO6</f>
        <v>70439</v>
      </c>
      <c r="AP6" s="32">
        <f>'jednostkowe PL'!AP6</f>
        <v>80649</v>
      </c>
      <c r="AQ6" s="29">
        <f>'jednostkowe PL'!AQ6</f>
        <v>32371</v>
      </c>
      <c r="AR6" s="29">
        <f>'jednostkowe PL'!AR6</f>
        <v>56753</v>
      </c>
      <c r="AS6" s="29">
        <f>'jednostkowe PL'!AS6</f>
        <v>87419</v>
      </c>
      <c r="AT6" s="32">
        <f>'jednostkowe PL'!AT6</f>
        <v>109203</v>
      </c>
      <c r="AU6" s="73">
        <f>'jednostkowe PL'!AU6</f>
        <v>-7203</v>
      </c>
      <c r="AV6" s="73">
        <f>'jednostkowe PL'!AV6</f>
        <v>78695</v>
      </c>
      <c r="AW6" s="73">
        <f>'jednostkowe PL'!AW6</f>
        <v>118934</v>
      </c>
      <c r="AX6" s="32">
        <f>'jednostkowe PL'!AX6</f>
        <v>154744</v>
      </c>
      <c r="AY6" s="73">
        <f>'jednostkowe PL'!AY6</f>
        <v>-13355</v>
      </c>
      <c r="AZ6" s="73">
        <f>'jednostkowe PL'!AZ6</f>
        <v>50671</v>
      </c>
      <c r="BA6" s="73">
        <f>'jednostkowe PL'!BA6</f>
        <v>109936</v>
      </c>
      <c r="BB6" s="32">
        <f>'jednostkowe PL'!BB6</f>
        <v>126603</v>
      </c>
    </row>
    <row r="7" spans="2:54" s="4" customFormat="1" x14ac:dyDescent="0.2">
      <c r="B7" s="26" t="s">
        <v>143</v>
      </c>
      <c r="C7" s="29">
        <f>'jednostkowe PL'!C7</f>
        <v>20584</v>
      </c>
      <c r="D7" s="29">
        <f>'jednostkowe PL'!D7</f>
        <v>35952</v>
      </c>
      <c r="E7" s="29">
        <f>'jednostkowe PL'!E7</f>
        <v>53966</v>
      </c>
      <c r="F7" s="32">
        <f>'jednostkowe PL'!F7</f>
        <v>100733</v>
      </c>
      <c r="G7" s="29">
        <f>'jednostkowe PL'!G7</f>
        <v>17223</v>
      </c>
      <c r="H7" s="29">
        <f>'jednostkowe PL'!H7</f>
        <v>51747</v>
      </c>
      <c r="I7" s="29">
        <f>'jednostkowe PL'!I7</f>
        <v>80088</v>
      </c>
      <c r="J7" s="32">
        <f>'jednostkowe PL'!J7</f>
        <v>109793</v>
      </c>
      <c r="K7" s="29">
        <f>'jednostkowe PL'!K7</f>
        <v>30308</v>
      </c>
      <c r="L7" s="29">
        <f>'jednostkowe PL'!L7</f>
        <v>61198</v>
      </c>
      <c r="M7" s="29">
        <f>'jednostkowe PL'!M7</f>
        <v>91827</v>
      </c>
      <c r="N7" s="32">
        <f>'jednostkowe PL'!N7</f>
        <v>111791</v>
      </c>
      <c r="O7" s="29">
        <f>'jednostkowe PL'!O7</f>
        <v>31494</v>
      </c>
      <c r="P7" s="29">
        <f>'jednostkowe PL'!P7</f>
        <v>62951</v>
      </c>
      <c r="Q7" s="29">
        <f>'jednostkowe PL'!Q7</f>
        <v>96366</v>
      </c>
      <c r="R7" s="32">
        <f>'jednostkowe PL'!R7</f>
        <v>130832</v>
      </c>
      <c r="S7" s="29">
        <f>'jednostkowe PL'!S7</f>
        <v>33266</v>
      </c>
      <c r="T7" s="29">
        <f>'jednostkowe PL'!T7</f>
        <v>62195</v>
      </c>
      <c r="U7" s="29">
        <f>'jednostkowe PL'!U7</f>
        <v>95137</v>
      </c>
      <c r="V7" s="32">
        <f>'jednostkowe PL'!V7</f>
        <v>121053</v>
      </c>
      <c r="W7" s="29">
        <f>'jednostkowe PL'!W7</f>
        <v>30021</v>
      </c>
      <c r="X7" s="29">
        <f>'jednostkowe PL'!X7</f>
        <v>59661</v>
      </c>
      <c r="Y7" s="29">
        <f>'jednostkowe PL'!Y7</f>
        <v>89084</v>
      </c>
      <c r="Z7" s="32">
        <f>'jednostkowe PL'!Z7</f>
        <v>117725</v>
      </c>
      <c r="AA7" s="29">
        <f>'jednostkowe PL'!AA7</f>
        <v>28837</v>
      </c>
      <c r="AB7" s="29">
        <f>'jednostkowe PL'!AB7</f>
        <v>56057</v>
      </c>
      <c r="AC7" s="29">
        <f>'jednostkowe PL'!AC7</f>
        <v>83193</v>
      </c>
      <c r="AD7" s="32">
        <f>'jednostkowe PL'!AD7</f>
        <v>110094</v>
      </c>
      <c r="AE7" s="29">
        <f>'jednostkowe PL'!AE7</f>
        <v>24981</v>
      </c>
      <c r="AF7" s="29">
        <f>'jednostkowe PL'!AF7</f>
        <v>50373</v>
      </c>
      <c r="AG7" s="29">
        <f>'jednostkowe PL'!AG7</f>
        <v>76703</v>
      </c>
      <c r="AH7" s="32">
        <f>'jednostkowe PL'!AH7</f>
        <v>98640</v>
      </c>
      <c r="AI7" s="29">
        <f>'jednostkowe PL'!AI7</f>
        <v>23196</v>
      </c>
      <c r="AJ7" s="29">
        <f>'jednostkowe PL'!AJ7</f>
        <v>46727</v>
      </c>
      <c r="AK7" s="29">
        <f>'jednostkowe PL'!AK7</f>
        <v>70461</v>
      </c>
      <c r="AL7" s="32">
        <f>'jednostkowe PL'!AL7</f>
        <v>93661</v>
      </c>
      <c r="AM7" s="29">
        <f>'jednostkowe PL'!AM7</f>
        <v>22667</v>
      </c>
      <c r="AN7" s="29">
        <f>'jednostkowe PL'!AN7</f>
        <v>44652</v>
      </c>
      <c r="AO7" s="29">
        <f>'jednostkowe PL'!AO7</f>
        <v>67202</v>
      </c>
      <c r="AP7" s="32">
        <f>'jednostkowe PL'!AP7</f>
        <v>90021</v>
      </c>
      <c r="AQ7" s="29">
        <f>'jednostkowe PL'!AQ7</f>
        <v>22729</v>
      </c>
      <c r="AR7" s="29">
        <f>'jednostkowe PL'!AR7</f>
        <v>46038</v>
      </c>
      <c r="AS7" s="29">
        <f>'jednostkowe PL'!AS7</f>
        <v>69212</v>
      </c>
      <c r="AT7" s="32">
        <f>'jednostkowe PL'!AT7</f>
        <v>93434</v>
      </c>
      <c r="AU7" s="73">
        <f>'jednostkowe PL'!AU7</f>
        <v>23485</v>
      </c>
      <c r="AV7" s="73">
        <f>'jednostkowe PL'!AV7</f>
        <v>47544</v>
      </c>
      <c r="AW7" s="73">
        <f>'jednostkowe PL'!AW7</f>
        <v>73731</v>
      </c>
      <c r="AX7" s="32">
        <f>'jednostkowe PL'!AX7</f>
        <v>105041</v>
      </c>
      <c r="AY7" s="73">
        <f>'jednostkowe PL'!AY7</f>
        <v>31510</v>
      </c>
      <c r="AZ7" s="73">
        <f>'jednostkowe PL'!AZ7</f>
        <v>62928</v>
      </c>
      <c r="BA7" s="73">
        <f>'jednostkowe PL'!BA7</f>
        <v>94238</v>
      </c>
      <c r="BB7" s="32">
        <f>'jednostkowe PL'!BB7</f>
        <v>125164</v>
      </c>
    </row>
    <row r="8" spans="2:54" s="4" customFormat="1" x14ac:dyDescent="0.2">
      <c r="B8" s="26" t="s">
        <v>144</v>
      </c>
      <c r="C8" s="29">
        <f>'jednostkowe PL'!C8</f>
        <v>4277</v>
      </c>
      <c r="D8" s="29">
        <f>'jednostkowe PL'!D8</f>
        <v>74582</v>
      </c>
      <c r="E8" s="29">
        <f>'jednostkowe PL'!E8</f>
        <v>126505</v>
      </c>
      <c r="F8" s="32">
        <f>'jednostkowe PL'!F8</f>
        <v>218152</v>
      </c>
      <c r="G8" s="29">
        <f>'jednostkowe PL'!G8</f>
        <v>6646</v>
      </c>
      <c r="H8" s="29">
        <f>'jednostkowe PL'!H8</f>
        <v>74430</v>
      </c>
      <c r="I8" s="29">
        <f>'jednostkowe PL'!I8</f>
        <v>133531</v>
      </c>
      <c r="J8" s="32">
        <f>'jednostkowe PL'!J8</f>
        <v>204761</v>
      </c>
      <c r="K8" s="29">
        <f>'jednostkowe PL'!K8</f>
        <v>21022</v>
      </c>
      <c r="L8" s="29">
        <f>'jednostkowe PL'!L8</f>
        <v>112302</v>
      </c>
      <c r="M8" s="29">
        <f>'jednostkowe PL'!M8</f>
        <v>170481</v>
      </c>
      <c r="N8" s="32">
        <f>'jednostkowe PL'!N8</f>
        <v>280113</v>
      </c>
      <c r="O8" s="29">
        <f>'jednostkowe PL'!O8</f>
        <v>27226</v>
      </c>
      <c r="P8" s="29">
        <f>'jednostkowe PL'!P8</f>
        <v>123737</v>
      </c>
      <c r="Q8" s="29">
        <f>'jednostkowe PL'!Q8</f>
        <v>170850</v>
      </c>
      <c r="R8" s="32">
        <f>'jednostkowe PL'!R8</f>
        <v>199079</v>
      </c>
      <c r="S8" s="29">
        <f>'jednostkowe PL'!S8</f>
        <v>12637</v>
      </c>
      <c r="T8" s="29">
        <f>'jednostkowe PL'!T8</f>
        <v>87114</v>
      </c>
      <c r="U8" s="29">
        <f>'jednostkowe PL'!U8</f>
        <v>132355</v>
      </c>
      <c r="V8" s="32">
        <f>'jednostkowe PL'!V8</f>
        <v>159836</v>
      </c>
      <c r="W8" s="29">
        <f>'jednostkowe PL'!W8</f>
        <v>14779</v>
      </c>
      <c r="X8" s="29">
        <f>'jednostkowe PL'!X8</f>
        <v>84103</v>
      </c>
      <c r="Y8" s="29">
        <f>'jednostkowe PL'!Y8</f>
        <v>121448</v>
      </c>
      <c r="Z8" s="32">
        <f>'jednostkowe PL'!Z8</f>
        <v>150421</v>
      </c>
      <c r="AA8" s="29">
        <f>'jednostkowe PL'!AA8</f>
        <v>26756</v>
      </c>
      <c r="AB8" s="29">
        <f>'jednostkowe PL'!AB8</f>
        <v>119132</v>
      </c>
      <c r="AC8" s="29">
        <f>'jednostkowe PL'!AC8</f>
        <v>228820</v>
      </c>
      <c r="AD8" s="32">
        <f>'jednostkowe PL'!AD8</f>
        <v>226296</v>
      </c>
      <c r="AE8" s="29">
        <f>'jednostkowe PL'!AE8</f>
        <v>9410</v>
      </c>
      <c r="AF8" s="29">
        <f>'jednostkowe PL'!AF8</f>
        <v>72824</v>
      </c>
      <c r="AG8" s="29">
        <f>'jednostkowe PL'!AG8</f>
        <v>119929</v>
      </c>
      <c r="AH8" s="32">
        <f>'jednostkowe PL'!AH8</f>
        <v>130904</v>
      </c>
      <c r="AI8" s="29">
        <f>'jednostkowe PL'!AI8</f>
        <v>11359</v>
      </c>
      <c r="AJ8" s="29">
        <f>'jednostkowe PL'!AJ8</f>
        <v>49978</v>
      </c>
      <c r="AK8" s="29">
        <f>'jednostkowe PL'!AK8</f>
        <v>97737</v>
      </c>
      <c r="AL8" s="32">
        <f>'jednostkowe PL'!AL8</f>
        <v>121647</v>
      </c>
      <c r="AM8" s="29">
        <f>'jednostkowe PL'!AM8</f>
        <v>5917</v>
      </c>
      <c r="AN8" s="29">
        <f>'jednostkowe PL'!AN8</f>
        <v>54018</v>
      </c>
      <c r="AO8" s="29">
        <f>'jednostkowe PL'!AO8</f>
        <v>105319</v>
      </c>
      <c r="AP8" s="32">
        <f>'jednostkowe PL'!AP8</f>
        <v>134824</v>
      </c>
      <c r="AQ8" s="29">
        <f>'jednostkowe PL'!AQ8</f>
        <v>15300</v>
      </c>
      <c r="AR8" s="29">
        <f>'jednostkowe PL'!AR8</f>
        <v>73131</v>
      </c>
      <c r="AS8" s="29">
        <f>'jednostkowe PL'!AS8</f>
        <v>138971</v>
      </c>
      <c r="AT8" s="32">
        <f>'jednostkowe PL'!AT8</f>
        <v>195615</v>
      </c>
      <c r="AU8" s="73">
        <f>'jednostkowe PL'!AU8</f>
        <v>18727</v>
      </c>
      <c r="AV8" s="73">
        <f>'jednostkowe PL'!AV8</f>
        <v>83861</v>
      </c>
      <c r="AW8" s="73">
        <f>'jednostkowe PL'!AW8</f>
        <v>166606</v>
      </c>
      <c r="AX8" s="32">
        <f>'jednostkowe PL'!AX8</f>
        <v>240271</v>
      </c>
      <c r="AY8" s="73">
        <f>'jednostkowe PL'!AY8</f>
        <v>35017</v>
      </c>
      <c r="AZ8" s="73">
        <f>'jednostkowe PL'!AZ8</f>
        <v>131179</v>
      </c>
      <c r="BA8" s="73">
        <f>'jednostkowe PL'!BA8</f>
        <v>230083</v>
      </c>
      <c r="BB8" s="32">
        <f>'jednostkowe PL'!BB8</f>
        <v>296492</v>
      </c>
    </row>
    <row r="9" spans="2:54" s="4" customFormat="1" x14ac:dyDescent="0.2">
      <c r="B9" s="26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8"/>
      <c r="AX9" s="28"/>
      <c r="AY9" s="69"/>
      <c r="AZ9" s="69"/>
      <c r="BA9" s="69"/>
      <c r="BB9" s="28"/>
    </row>
    <row r="10" spans="2:54" x14ac:dyDescent="0.2"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4"/>
      <c r="AT10" s="15"/>
      <c r="AX10" s="15"/>
      <c r="BB10" s="15"/>
    </row>
    <row r="11" spans="2:54" s="9" customFormat="1" ht="48.75" thickBot="1" x14ac:dyDescent="0.25">
      <c r="B11" s="23" t="s">
        <v>145</v>
      </c>
      <c r="C11" s="20" t="s">
        <v>191</v>
      </c>
      <c r="D11" s="20" t="s">
        <v>224</v>
      </c>
      <c r="E11" s="20" t="s">
        <v>202</v>
      </c>
      <c r="F11" s="21" t="s">
        <v>213</v>
      </c>
      <c r="G11" s="20" t="s">
        <v>192</v>
      </c>
      <c r="H11" s="20" t="s">
        <v>225</v>
      </c>
      <c r="I11" s="20" t="s">
        <v>203</v>
      </c>
      <c r="J11" s="21" t="s">
        <v>214</v>
      </c>
      <c r="K11" s="20" t="s">
        <v>193</v>
      </c>
      <c r="L11" s="20" t="s">
        <v>226</v>
      </c>
      <c r="M11" s="20" t="s">
        <v>204</v>
      </c>
      <c r="N11" s="21" t="s">
        <v>215</v>
      </c>
      <c r="O11" s="20" t="s">
        <v>194</v>
      </c>
      <c r="P11" s="20" t="s">
        <v>227</v>
      </c>
      <c r="Q11" s="20" t="s">
        <v>205</v>
      </c>
      <c r="R11" s="21" t="s">
        <v>216</v>
      </c>
      <c r="S11" s="20" t="s">
        <v>195</v>
      </c>
      <c r="T11" s="20" t="s">
        <v>228</v>
      </c>
      <c r="U11" s="20" t="s">
        <v>206</v>
      </c>
      <c r="V11" s="21" t="s">
        <v>217</v>
      </c>
      <c r="W11" s="20" t="s">
        <v>196</v>
      </c>
      <c r="X11" s="20" t="s">
        <v>229</v>
      </c>
      <c r="Y11" s="20" t="s">
        <v>207</v>
      </c>
      <c r="Z11" s="21" t="s">
        <v>218</v>
      </c>
      <c r="AA11" s="20" t="s">
        <v>197</v>
      </c>
      <c r="AB11" s="20" t="s">
        <v>230</v>
      </c>
      <c r="AC11" s="20" t="s">
        <v>208</v>
      </c>
      <c r="AD11" s="21" t="s">
        <v>219</v>
      </c>
      <c r="AE11" s="20" t="s">
        <v>198</v>
      </c>
      <c r="AF11" s="20" t="s">
        <v>231</v>
      </c>
      <c r="AG11" s="20" t="s">
        <v>209</v>
      </c>
      <c r="AH11" s="21" t="s">
        <v>220</v>
      </c>
      <c r="AI11" s="20" t="s">
        <v>199</v>
      </c>
      <c r="AJ11" s="20" t="s">
        <v>232</v>
      </c>
      <c r="AK11" s="20" t="s">
        <v>210</v>
      </c>
      <c r="AL11" s="21" t="s">
        <v>221</v>
      </c>
      <c r="AM11" s="20" t="s">
        <v>200</v>
      </c>
      <c r="AN11" s="20" t="s">
        <v>233</v>
      </c>
      <c r="AO11" s="20" t="s">
        <v>211</v>
      </c>
      <c r="AP11" s="21" t="s">
        <v>222</v>
      </c>
      <c r="AQ11" s="20" t="s">
        <v>201</v>
      </c>
      <c r="AR11" s="20" t="s">
        <v>234</v>
      </c>
      <c r="AS11" s="49" t="s">
        <v>212</v>
      </c>
      <c r="AT11" s="53" t="s">
        <v>223</v>
      </c>
      <c r="AU11" s="72" t="s">
        <v>242</v>
      </c>
      <c r="AV11" s="72" t="s">
        <v>243</v>
      </c>
      <c r="AW11" s="77" t="s">
        <v>244</v>
      </c>
      <c r="AX11" s="53" t="s">
        <v>253</v>
      </c>
      <c r="AY11" s="72" t="s">
        <v>257</v>
      </c>
      <c r="AZ11" s="72" t="s">
        <v>270</v>
      </c>
      <c r="BA11" s="77" t="s">
        <v>271</v>
      </c>
      <c r="BB11" s="53" t="s">
        <v>272</v>
      </c>
    </row>
    <row r="12" spans="2:54" s="4" customFormat="1" ht="12.75" thickTop="1" x14ac:dyDescent="0.2">
      <c r="B12" s="3" t="s">
        <v>139</v>
      </c>
      <c r="C12" s="29">
        <f>'jednostkowe PL'!C12</f>
        <v>111111</v>
      </c>
      <c r="D12" s="29">
        <f>'jednostkowe PL'!D12</f>
        <v>172758</v>
      </c>
      <c r="E12" s="29">
        <f>'jednostkowe PL'!E12</f>
        <v>167908</v>
      </c>
      <c r="F12" s="32">
        <f>'jednostkowe PL'!F12</f>
        <v>122873</v>
      </c>
      <c r="G12" s="29">
        <f>'jednostkowe PL'!G12</f>
        <v>112690</v>
      </c>
      <c r="H12" s="29">
        <f>'jednostkowe PL'!H12</f>
        <v>158248</v>
      </c>
      <c r="I12" s="29">
        <f>'jednostkowe PL'!I12</f>
        <v>172910</v>
      </c>
      <c r="J12" s="32">
        <f>'jednostkowe PL'!J12</f>
        <v>146163</v>
      </c>
      <c r="K12" s="29">
        <f>'jednostkowe PL'!K12</f>
        <v>132685</v>
      </c>
      <c r="L12" s="29">
        <f>'jednostkowe PL'!L12</f>
        <v>177789</v>
      </c>
      <c r="M12" s="29">
        <f>'jednostkowe PL'!M12</f>
        <v>177019</v>
      </c>
      <c r="N12" s="32">
        <f>'jednostkowe PL'!N12</f>
        <v>150431</v>
      </c>
      <c r="O12" s="29">
        <f>'jednostkowe PL'!O12</f>
        <v>132561</v>
      </c>
      <c r="P12" s="29">
        <f>'jednostkowe PL'!P12</f>
        <v>182636</v>
      </c>
      <c r="Q12" s="29">
        <f>'jednostkowe PL'!Q12</f>
        <v>164854</v>
      </c>
      <c r="R12" s="32">
        <f>'jednostkowe PL'!R12</f>
        <v>151187</v>
      </c>
      <c r="S12" s="29">
        <f>'jednostkowe PL'!S12</f>
        <v>118388</v>
      </c>
      <c r="T12" s="29">
        <f>'jednostkowe PL'!T12</f>
        <v>153337</v>
      </c>
      <c r="U12" s="29">
        <f>'jednostkowe PL'!U12</f>
        <v>158017</v>
      </c>
      <c r="V12" s="32">
        <f>'jednostkowe PL'!V12</f>
        <v>123099</v>
      </c>
      <c r="W12" s="29">
        <f>'jednostkowe PL'!W12</f>
        <v>112705</v>
      </c>
      <c r="X12" s="29">
        <f>'jednostkowe PL'!X12</f>
        <v>146502</v>
      </c>
      <c r="Y12" s="29">
        <f>'jednostkowe PL'!Y12</f>
        <v>150976</v>
      </c>
      <c r="Z12" s="32">
        <f>'jednostkowe PL'!Z12</f>
        <v>124924</v>
      </c>
      <c r="AA12" s="29">
        <f>'jednostkowe PL'!AA12</f>
        <v>114046</v>
      </c>
      <c r="AB12" s="29">
        <f>'jednostkowe PL'!AB12</f>
        <v>149797</v>
      </c>
      <c r="AC12" s="29">
        <f>'jednostkowe PL'!AC12</f>
        <v>151022</v>
      </c>
      <c r="AD12" s="32">
        <f>'jednostkowe PL'!AD12</f>
        <v>125804</v>
      </c>
      <c r="AE12" s="29">
        <f>'jednostkowe PL'!AE12</f>
        <v>105522</v>
      </c>
      <c r="AF12" s="29">
        <f>'jednostkowe PL'!AF12</f>
        <v>169771</v>
      </c>
      <c r="AG12" s="29">
        <f>'jednostkowe PL'!AG12</f>
        <v>147507</v>
      </c>
      <c r="AH12" s="32">
        <f>'jednostkowe PL'!AH12</f>
        <v>114589</v>
      </c>
      <c r="AI12" s="29">
        <f>'jednostkowe PL'!AI12</f>
        <v>90816</v>
      </c>
      <c r="AJ12" s="29">
        <f>'jednostkowe PL'!AJ12</f>
        <v>140857</v>
      </c>
      <c r="AK12" s="29">
        <f>'jednostkowe PL'!AK12</f>
        <v>147780</v>
      </c>
      <c r="AL12" s="32">
        <f>'jednostkowe PL'!AL12</f>
        <v>121538</v>
      </c>
      <c r="AM12" s="29">
        <f>'jednostkowe PL'!AM12</f>
        <v>93249</v>
      </c>
      <c r="AN12" s="29">
        <f>'jednostkowe PL'!AN12</f>
        <v>146183</v>
      </c>
      <c r="AO12" s="29">
        <f>'jednostkowe PL'!AO12</f>
        <v>154304</v>
      </c>
      <c r="AP12" s="32">
        <f>'jednostkowe PL'!AP12</f>
        <v>130191</v>
      </c>
      <c r="AQ12" s="29">
        <f>'jednostkowe PL'!AQ12</f>
        <v>110158</v>
      </c>
      <c r="AR12" s="29">
        <f>'jednostkowe PL'!AR12</f>
        <v>164175</v>
      </c>
      <c r="AS12" s="29">
        <f>'jednostkowe PL'!AS12</f>
        <v>165732</v>
      </c>
      <c r="AT12" s="32">
        <f>'jednostkowe PL'!AT12</f>
        <v>163693</v>
      </c>
      <c r="AU12" s="73">
        <f>'jednostkowe PL'!AU12</f>
        <v>123232</v>
      </c>
      <c r="AV12" s="73">
        <f>'jednostkowe PL'!AV12</f>
        <v>183637</v>
      </c>
      <c r="AW12" s="73">
        <f>'jednostkowe PL'!AW12</f>
        <v>211275</v>
      </c>
      <c r="AX12" s="32">
        <f>'jednostkowe PL'!AX12</f>
        <v>211195</v>
      </c>
      <c r="AY12" s="73">
        <f>'jednostkowe PL'!AY12</f>
        <v>174132</v>
      </c>
      <c r="AZ12" s="73">
        <f>'jednostkowe PL'!AZ12</f>
        <v>248009</v>
      </c>
      <c r="BA12" s="73">
        <f>'jednostkowe PL'!BA12</f>
        <v>250345</v>
      </c>
      <c r="BB12" s="32">
        <f>'jednostkowe PL'!BB12</f>
        <v>215789</v>
      </c>
    </row>
    <row r="13" spans="2:54" s="4" customFormat="1" x14ac:dyDescent="0.2">
      <c r="B13" s="5" t="s">
        <v>140</v>
      </c>
      <c r="C13" s="29">
        <f>'jednostkowe PL'!C13</f>
        <v>-16307</v>
      </c>
      <c r="D13" s="29">
        <f>'jednostkowe PL'!D13</f>
        <v>54937</v>
      </c>
      <c r="E13" s="29">
        <f>'jednostkowe PL'!E13</f>
        <v>33909</v>
      </c>
      <c r="F13" s="32">
        <f>'jednostkowe PL'!F13</f>
        <v>44880</v>
      </c>
      <c r="G13" s="29">
        <f>'jednostkowe PL'!G13</f>
        <v>-10577</v>
      </c>
      <c r="H13" s="29">
        <f>'jednostkowe PL'!H13</f>
        <v>33260</v>
      </c>
      <c r="I13" s="29">
        <f>'jednostkowe PL'!I13</f>
        <v>30760</v>
      </c>
      <c r="J13" s="32">
        <f>'jednostkowe PL'!J13</f>
        <v>41525</v>
      </c>
      <c r="K13" s="29">
        <f>'jednostkowe PL'!K13</f>
        <v>-9286</v>
      </c>
      <c r="L13" s="29">
        <f>'jednostkowe PL'!L13</f>
        <v>60390</v>
      </c>
      <c r="M13" s="29">
        <f>'jednostkowe PL'!M13</f>
        <v>27550</v>
      </c>
      <c r="N13" s="32">
        <f>'jednostkowe PL'!N13</f>
        <v>89668</v>
      </c>
      <c r="O13" s="29">
        <f>'jednostkowe PL'!O13</f>
        <v>-4268</v>
      </c>
      <c r="P13" s="29">
        <f>'jednostkowe PL'!P13</f>
        <v>65054</v>
      </c>
      <c r="Q13" s="29">
        <f>'jednostkowe PL'!Q13</f>
        <v>13698</v>
      </c>
      <c r="R13" s="32">
        <f>'jednostkowe PL'!R13</f>
        <v>-6237</v>
      </c>
      <c r="S13" s="29">
        <f>'jednostkowe PL'!S13</f>
        <v>-20629</v>
      </c>
      <c r="T13" s="29">
        <f>'jednostkowe PL'!T13</f>
        <v>45548</v>
      </c>
      <c r="U13" s="29">
        <f>'jednostkowe PL'!U13</f>
        <v>12299</v>
      </c>
      <c r="V13" s="32">
        <f>'jednostkowe PL'!V13</f>
        <v>1565</v>
      </c>
      <c r="W13" s="29">
        <f>'jednostkowe PL'!W13</f>
        <v>-15242</v>
      </c>
      <c r="X13" s="29">
        <f>'jednostkowe PL'!X13</f>
        <v>39684</v>
      </c>
      <c r="Y13" s="29">
        <f>'jednostkowe PL'!Y13</f>
        <v>7922</v>
      </c>
      <c r="Z13" s="32">
        <f>'jednostkowe PL'!Z13</f>
        <v>332</v>
      </c>
      <c r="AA13" s="29">
        <f>'jednostkowe PL'!AA13</f>
        <v>-2081</v>
      </c>
      <c r="AB13" s="29">
        <f>'jednostkowe PL'!AB13</f>
        <v>65156</v>
      </c>
      <c r="AC13" s="29">
        <f>'jednostkowe PL'!AC13</f>
        <v>82552</v>
      </c>
      <c r="AD13" s="32">
        <f>'jednostkowe PL'!AD13</f>
        <v>-29425</v>
      </c>
      <c r="AE13" s="29">
        <f>'jednostkowe PL'!AE13</f>
        <v>-15571</v>
      </c>
      <c r="AF13" s="29">
        <f>'jednostkowe PL'!AF13</f>
        <v>38022</v>
      </c>
      <c r="AG13" s="29">
        <f>'jednostkowe PL'!AG13</f>
        <v>20775</v>
      </c>
      <c r="AH13" s="32">
        <f>'jednostkowe PL'!AH13</f>
        <v>-10962</v>
      </c>
      <c r="AI13" s="29">
        <f>'jednostkowe PL'!AI13</f>
        <v>-11837</v>
      </c>
      <c r="AJ13" s="29">
        <f>'jednostkowe PL'!AJ13</f>
        <v>15088</v>
      </c>
      <c r="AK13" s="29">
        <f>'jednostkowe PL'!AK13</f>
        <v>24025</v>
      </c>
      <c r="AL13" s="32">
        <f>'jednostkowe PL'!AL13</f>
        <v>710</v>
      </c>
      <c r="AM13" s="29">
        <f>'jednostkowe PL'!AM13</f>
        <v>-16750</v>
      </c>
      <c r="AN13" s="29">
        <f>'jednostkowe PL'!AN13</f>
        <v>26116</v>
      </c>
      <c r="AO13" s="29">
        <f>'jednostkowe PL'!AO13</f>
        <v>28751</v>
      </c>
      <c r="AP13" s="32">
        <f>'jednostkowe PL'!AP13</f>
        <v>6686</v>
      </c>
      <c r="AQ13" s="29">
        <f>'jednostkowe PL'!AQ13</f>
        <v>-7429</v>
      </c>
      <c r="AR13" s="29">
        <f>'jednostkowe PL'!AR13</f>
        <v>34522</v>
      </c>
      <c r="AS13" s="29">
        <f>'jednostkowe PL'!AS13</f>
        <v>42666</v>
      </c>
      <c r="AT13" s="32">
        <f>'jednostkowe PL'!AT13</f>
        <v>32422</v>
      </c>
      <c r="AU13" s="73">
        <f>'jednostkowe PL'!AU13</f>
        <v>-4758</v>
      </c>
      <c r="AV13" s="73">
        <f>'jednostkowe PL'!AV13</f>
        <v>41075</v>
      </c>
      <c r="AW13" s="73">
        <f>'jednostkowe PL'!AW13</f>
        <v>56558</v>
      </c>
      <c r="AX13" s="32">
        <f>'jednostkowe PL'!AX13</f>
        <v>42355</v>
      </c>
      <c r="AY13" s="73">
        <f>'jednostkowe PL'!AY13</f>
        <v>3507</v>
      </c>
      <c r="AZ13" s="73">
        <f>'jednostkowe PL'!AZ13</f>
        <v>64744</v>
      </c>
      <c r="BA13" s="73">
        <f>'jednostkowe PL'!BA13</f>
        <v>67594</v>
      </c>
      <c r="BB13" s="32">
        <f>'jednostkowe PL'!BB13</f>
        <v>35483</v>
      </c>
    </row>
    <row r="14" spans="2:54" s="4" customFormat="1" x14ac:dyDescent="0.2">
      <c r="B14" s="5" t="s">
        <v>141</v>
      </c>
      <c r="C14" s="29">
        <f>'jednostkowe PL'!C14</f>
        <v>-20722</v>
      </c>
      <c r="D14" s="29">
        <f>'jednostkowe PL'!D14</f>
        <v>48925</v>
      </c>
      <c r="E14" s="29">
        <f>'jednostkowe PL'!E14</f>
        <v>31536</v>
      </c>
      <c r="F14" s="32">
        <f>'jednostkowe PL'!F14</f>
        <v>40012</v>
      </c>
      <c r="G14" s="29">
        <f>'jednostkowe PL'!G14</f>
        <v>-14731</v>
      </c>
      <c r="H14" s="29">
        <f>'jednostkowe PL'!H14</f>
        <v>28040</v>
      </c>
      <c r="I14" s="29">
        <f>'jednostkowe PL'!I14</f>
        <v>26134</v>
      </c>
      <c r="J14" s="32">
        <f>'jednostkowe PL'!J14</f>
        <v>34972</v>
      </c>
      <c r="K14" s="29">
        <f>'jednostkowe PL'!K14</f>
        <v>-13863</v>
      </c>
      <c r="L14" s="29">
        <f>'jednostkowe PL'!L14</f>
        <v>55496</v>
      </c>
      <c r="M14" s="29">
        <f>'jednostkowe PL'!M14</f>
        <v>22230</v>
      </c>
      <c r="N14" s="32">
        <f>'jednostkowe PL'!N14</f>
        <v>84260</v>
      </c>
      <c r="O14" s="29">
        <f>'jednostkowe PL'!O14</f>
        <v>-9696</v>
      </c>
      <c r="P14" s="29">
        <f>'jednostkowe PL'!P14</f>
        <v>58397</v>
      </c>
      <c r="Q14" s="29">
        <f>'jednostkowe PL'!Q14</f>
        <v>6493</v>
      </c>
      <c r="R14" s="32">
        <f>'jednostkowe PL'!R14</f>
        <v>-15141</v>
      </c>
      <c r="S14" s="29">
        <f>'jednostkowe PL'!S14</f>
        <v>-25542</v>
      </c>
      <c r="T14" s="29">
        <f>'jednostkowe PL'!T14</f>
        <v>35311</v>
      </c>
      <c r="U14" s="29">
        <f>'jednostkowe PL'!U14</f>
        <v>6230</v>
      </c>
      <c r="V14" s="32">
        <f>'jednostkowe PL'!V14</f>
        <v>-3153</v>
      </c>
      <c r="W14" s="29">
        <f>'jednostkowe PL'!W14</f>
        <v>-19943</v>
      </c>
      <c r="X14" s="29">
        <f>'jednostkowe PL'!X14</f>
        <v>34396</v>
      </c>
      <c r="Y14" s="29">
        <f>'jednostkowe PL'!Y14</f>
        <v>2784</v>
      </c>
      <c r="Z14" s="32">
        <f>'jednostkowe PL'!Z14</f>
        <v>-4078</v>
      </c>
      <c r="AA14" s="29">
        <f>'jednostkowe PL'!AA14</f>
        <v>-2027</v>
      </c>
      <c r="AB14" s="29">
        <f>'jednostkowe PL'!AB14</f>
        <v>61090</v>
      </c>
      <c r="AC14" s="29">
        <f>'jednostkowe PL'!AC14</f>
        <v>82592</v>
      </c>
      <c r="AD14" s="32">
        <f>'jednostkowe PL'!AD14</f>
        <v>8754</v>
      </c>
      <c r="AE14" s="29">
        <f>'jednostkowe PL'!AE14</f>
        <v>-15773</v>
      </c>
      <c r="AF14" s="29">
        <f>'jednostkowe PL'!AF14</f>
        <v>111636</v>
      </c>
      <c r="AG14" s="29">
        <f>'jednostkowe PL'!AG14</f>
        <v>20794</v>
      </c>
      <c r="AH14" s="32">
        <f>'jednostkowe PL'!AH14</f>
        <v>-3056</v>
      </c>
      <c r="AI14" s="29">
        <f>'jednostkowe PL'!AI14</f>
        <v>-11391</v>
      </c>
      <c r="AJ14" s="29">
        <f>'jednostkowe PL'!AJ14</f>
        <v>52369</v>
      </c>
      <c r="AK14" s="29">
        <f>'jednostkowe PL'!AK14</f>
        <v>24749</v>
      </c>
      <c r="AL14" s="32">
        <f>'jednostkowe PL'!AL14</f>
        <v>1270</v>
      </c>
      <c r="AM14" s="29">
        <f>'jednostkowe PL'!AM14</f>
        <v>-6892</v>
      </c>
      <c r="AN14" s="29">
        <f>'jednostkowe PL'!AN14</f>
        <v>56253</v>
      </c>
      <c r="AO14" s="29">
        <f>'jednostkowe PL'!AO14</f>
        <v>29770</v>
      </c>
      <c r="AP14" s="32">
        <f>'jednostkowe PL'!AP14</f>
        <v>13888</v>
      </c>
      <c r="AQ14" s="29">
        <f>'jednostkowe PL'!AQ14</f>
        <v>31496</v>
      </c>
      <c r="AR14" s="29">
        <f>'jednostkowe PL'!AR14</f>
        <v>30554</v>
      </c>
      <c r="AS14" s="29">
        <f>'jednostkowe PL'!AS14</f>
        <v>39092</v>
      </c>
      <c r="AT14" s="32">
        <f>'jednostkowe PL'!AT14</f>
        <v>28283</v>
      </c>
      <c r="AU14" s="73">
        <f>'jednostkowe PL'!AU14</f>
        <v>-8358</v>
      </c>
      <c r="AV14" s="73">
        <f>'jednostkowe PL'!AV14</f>
        <v>93358</v>
      </c>
      <c r="AW14" s="73">
        <f>'jednostkowe PL'!AW14</f>
        <v>50358</v>
      </c>
      <c r="AX14" s="32">
        <f>'jednostkowe PL'!AX14</f>
        <v>45262</v>
      </c>
      <c r="AY14" s="73">
        <f>'jednostkowe PL'!AY14</f>
        <v>-15722</v>
      </c>
      <c r="AZ14" s="73">
        <f>'jednostkowe PL'!AZ14</f>
        <v>76479</v>
      </c>
      <c r="BA14" s="73">
        <f>'jednostkowe PL'!BA14</f>
        <v>73943</v>
      </c>
      <c r="BB14" s="32">
        <f>'jednostkowe PL'!BB14</f>
        <v>21582</v>
      </c>
    </row>
    <row r="15" spans="2:54" s="4" customFormat="1" x14ac:dyDescent="0.2">
      <c r="B15" s="5" t="s">
        <v>142</v>
      </c>
      <c r="C15" s="29">
        <f>'jednostkowe PL'!C15</f>
        <v>-18462</v>
      </c>
      <c r="D15" s="29">
        <f>'jednostkowe PL'!D15</f>
        <v>41907</v>
      </c>
      <c r="E15" s="29">
        <f>'jednostkowe PL'!E15</f>
        <v>26084</v>
      </c>
      <c r="F15" s="32">
        <f>'jednostkowe PL'!F15</f>
        <v>32403</v>
      </c>
      <c r="G15" s="29">
        <f>'jednostkowe PL'!G15</f>
        <v>-12462</v>
      </c>
      <c r="H15" s="29">
        <f>'jednostkowe PL'!H15</f>
        <v>25833</v>
      </c>
      <c r="I15" s="29">
        <f>'jednostkowe PL'!I15</f>
        <v>20597</v>
      </c>
      <c r="J15" s="32">
        <f>'jednostkowe PL'!J15</f>
        <v>29127</v>
      </c>
      <c r="K15" s="29">
        <f>'jednostkowe PL'!K15</f>
        <v>-11628</v>
      </c>
      <c r="L15" s="29">
        <f>'jednostkowe PL'!L15</f>
        <v>51916</v>
      </c>
      <c r="M15" s="29">
        <f>'jednostkowe PL'!M15</f>
        <v>14392</v>
      </c>
      <c r="N15" s="32">
        <f>'jednostkowe PL'!N15</f>
        <v>70637</v>
      </c>
      <c r="O15" s="29">
        <f>'jednostkowe PL'!O15</f>
        <v>-6304</v>
      </c>
      <c r="P15" s="29">
        <f>'jednostkowe PL'!P15</f>
        <v>54189</v>
      </c>
      <c r="Q15" s="29">
        <f>'jednostkowe PL'!Q15</f>
        <v>4962</v>
      </c>
      <c r="R15" s="32">
        <f>'jednostkowe PL'!R15</f>
        <v>-12803</v>
      </c>
      <c r="S15" s="29">
        <f>'jednostkowe PL'!S15</f>
        <v>-21252</v>
      </c>
      <c r="T15" s="29">
        <f>'jednostkowe PL'!T15</f>
        <v>36837</v>
      </c>
      <c r="U15" s="29">
        <f>'jednostkowe PL'!U15</f>
        <v>3520</v>
      </c>
      <c r="V15" s="32">
        <f>'jednostkowe PL'!V15</f>
        <v>-5698</v>
      </c>
      <c r="W15" s="29">
        <f>'jednostkowe PL'!W15</f>
        <v>-17671</v>
      </c>
      <c r="X15" s="29">
        <f>'jednostkowe PL'!X15</f>
        <v>32815</v>
      </c>
      <c r="Y15" s="29">
        <f>'jednostkowe PL'!Y15</f>
        <v>1249</v>
      </c>
      <c r="Z15" s="32">
        <f>'jednostkowe PL'!Z15</f>
        <v>-5953</v>
      </c>
      <c r="AA15" s="29">
        <f>'jednostkowe PL'!AA15</f>
        <v>-2196</v>
      </c>
      <c r="AB15" s="29">
        <f>'jednostkowe PL'!AB15</f>
        <v>55933</v>
      </c>
      <c r="AC15" s="29">
        <f>'jednostkowe PL'!AC15</f>
        <v>66577</v>
      </c>
      <c r="AD15" s="32">
        <f>'jednostkowe PL'!AD15</f>
        <v>6382</v>
      </c>
      <c r="AE15" s="29">
        <f>'jednostkowe PL'!AE15</f>
        <v>-13038</v>
      </c>
      <c r="AF15" s="29">
        <f>'jednostkowe PL'!AF15</f>
        <v>104133</v>
      </c>
      <c r="AG15" s="29">
        <f>'jednostkowe PL'!AG15</f>
        <v>17070</v>
      </c>
      <c r="AH15" s="32">
        <f>'jednostkowe PL'!AH15</f>
        <v>-3924</v>
      </c>
      <c r="AI15" s="29">
        <f>'jednostkowe PL'!AI15</f>
        <v>-9383</v>
      </c>
      <c r="AJ15" s="29">
        <f>'jednostkowe PL'!AJ15</f>
        <v>49282</v>
      </c>
      <c r="AK15" s="29">
        <f>'jednostkowe PL'!AK15</f>
        <v>19743</v>
      </c>
      <c r="AL15" s="32">
        <f>'jednostkowe PL'!AL15</f>
        <v>-64</v>
      </c>
      <c r="AM15" s="29">
        <f>'jednostkowe PL'!AM15</f>
        <v>-4092</v>
      </c>
      <c r="AN15" s="29">
        <f>'jednostkowe PL'!AN15</f>
        <v>50766</v>
      </c>
      <c r="AO15" s="29">
        <f>'jednostkowe PL'!AO15</f>
        <v>23765</v>
      </c>
      <c r="AP15" s="32">
        <f>'jednostkowe PL'!AP15</f>
        <v>10210</v>
      </c>
      <c r="AQ15" s="29">
        <f>'jednostkowe PL'!AQ15</f>
        <v>32371</v>
      </c>
      <c r="AR15" s="29">
        <f>'jednostkowe PL'!AR15</f>
        <v>24382</v>
      </c>
      <c r="AS15" s="29">
        <f>'jednostkowe PL'!AS15</f>
        <v>30666</v>
      </c>
      <c r="AT15" s="32">
        <f>'jednostkowe PL'!AT15</f>
        <v>21784</v>
      </c>
      <c r="AU15" s="73">
        <f>'jednostkowe PL'!AU15</f>
        <v>-7203</v>
      </c>
      <c r="AV15" s="73">
        <f>'jednostkowe PL'!AV15</f>
        <v>85898</v>
      </c>
      <c r="AW15" s="73">
        <f>'jednostkowe PL'!AW15</f>
        <v>40239</v>
      </c>
      <c r="AX15" s="32">
        <f>'jednostkowe PL'!AX15</f>
        <v>35810</v>
      </c>
      <c r="AY15" s="73">
        <f>'jednostkowe PL'!AY15</f>
        <v>-13355</v>
      </c>
      <c r="AZ15" s="73">
        <f>'jednostkowe PL'!AZ15</f>
        <v>64026</v>
      </c>
      <c r="BA15" s="73">
        <f>'jednostkowe PL'!BA15</f>
        <v>59265</v>
      </c>
      <c r="BB15" s="32">
        <f>'jednostkowe PL'!BB15</f>
        <v>16667</v>
      </c>
    </row>
    <row r="16" spans="2:54" s="4" customFormat="1" x14ac:dyDescent="0.2">
      <c r="B16" s="5" t="s">
        <v>143</v>
      </c>
      <c r="C16" s="29">
        <f>'jednostkowe PL'!C16</f>
        <v>20584</v>
      </c>
      <c r="D16" s="29">
        <f>'jednostkowe PL'!D16</f>
        <v>15368</v>
      </c>
      <c r="E16" s="29">
        <f>'jednostkowe PL'!E16</f>
        <v>18014</v>
      </c>
      <c r="F16" s="32">
        <f>'jednostkowe PL'!F16</f>
        <v>46767</v>
      </c>
      <c r="G16" s="29">
        <f>'jednostkowe PL'!G16</f>
        <v>17223</v>
      </c>
      <c r="H16" s="29">
        <f>'jednostkowe PL'!H16</f>
        <v>34524</v>
      </c>
      <c r="I16" s="29">
        <f>'jednostkowe PL'!I16</f>
        <v>28341</v>
      </c>
      <c r="J16" s="32">
        <f>'jednostkowe PL'!J16</f>
        <v>29705</v>
      </c>
      <c r="K16" s="29">
        <f>'jednostkowe PL'!K16</f>
        <v>30308</v>
      </c>
      <c r="L16" s="29">
        <f>'jednostkowe PL'!L16</f>
        <v>30890</v>
      </c>
      <c r="M16" s="29">
        <f>'jednostkowe PL'!M16</f>
        <v>30629</v>
      </c>
      <c r="N16" s="32">
        <f>'jednostkowe PL'!N16</f>
        <v>19964</v>
      </c>
      <c r="O16" s="29">
        <f>'jednostkowe PL'!O16</f>
        <v>31494</v>
      </c>
      <c r="P16" s="29">
        <f>'jednostkowe PL'!P16</f>
        <v>31457</v>
      </c>
      <c r="Q16" s="29">
        <f>'jednostkowe PL'!Q16</f>
        <v>33415</v>
      </c>
      <c r="R16" s="32">
        <f>'jednostkowe PL'!R16</f>
        <v>34466</v>
      </c>
      <c r="S16" s="29">
        <f>'jednostkowe PL'!S16</f>
        <v>33266</v>
      </c>
      <c r="T16" s="29">
        <f>'jednostkowe PL'!T16</f>
        <v>28929</v>
      </c>
      <c r="U16" s="29">
        <f>'jednostkowe PL'!U16</f>
        <v>32942</v>
      </c>
      <c r="V16" s="32">
        <f>'jednostkowe PL'!V16</f>
        <v>25916</v>
      </c>
      <c r="W16" s="29">
        <f>'jednostkowe PL'!W16</f>
        <v>30021</v>
      </c>
      <c r="X16" s="29">
        <f>'jednostkowe PL'!X16</f>
        <v>29640</v>
      </c>
      <c r="Y16" s="29">
        <f>'jednostkowe PL'!Y16</f>
        <v>29423</v>
      </c>
      <c r="Z16" s="32">
        <f>'jednostkowe PL'!Z16</f>
        <v>28641</v>
      </c>
      <c r="AA16" s="29">
        <f>'jednostkowe PL'!AA16</f>
        <v>28837</v>
      </c>
      <c r="AB16" s="29">
        <f>'jednostkowe PL'!AB16</f>
        <v>27220</v>
      </c>
      <c r="AC16" s="29">
        <f>'jednostkowe PL'!AC16</f>
        <v>27136</v>
      </c>
      <c r="AD16" s="32">
        <f>'jednostkowe PL'!AD16</f>
        <v>26901</v>
      </c>
      <c r="AE16" s="29">
        <f>'jednostkowe PL'!AE16</f>
        <v>24981</v>
      </c>
      <c r="AF16" s="29">
        <f>'jednostkowe PL'!AF16</f>
        <v>25392</v>
      </c>
      <c r="AG16" s="29">
        <f>'jednostkowe PL'!AG16</f>
        <v>26330</v>
      </c>
      <c r="AH16" s="32">
        <f>'jednostkowe PL'!AH16</f>
        <v>21937</v>
      </c>
      <c r="AI16" s="29">
        <f>'jednostkowe PL'!AI16</f>
        <v>23196</v>
      </c>
      <c r="AJ16" s="29">
        <f>'jednostkowe PL'!AJ16</f>
        <v>23531</v>
      </c>
      <c r="AK16" s="29">
        <f>'jednostkowe PL'!AK16</f>
        <v>23734</v>
      </c>
      <c r="AL16" s="32">
        <f>'jednostkowe PL'!AL16</f>
        <v>23200</v>
      </c>
      <c r="AM16" s="29">
        <f>'jednostkowe PL'!AM16</f>
        <v>22667</v>
      </c>
      <c r="AN16" s="29">
        <f>'jednostkowe PL'!AN16</f>
        <v>21985</v>
      </c>
      <c r="AO16" s="29">
        <f>'jednostkowe PL'!AO16</f>
        <v>22550</v>
      </c>
      <c r="AP16" s="32">
        <f>'jednostkowe PL'!AP16</f>
        <v>22819</v>
      </c>
      <c r="AQ16" s="29">
        <f>'jednostkowe PL'!AQ16</f>
        <v>22729</v>
      </c>
      <c r="AR16" s="29">
        <f>'jednostkowe PL'!AR16</f>
        <v>23309</v>
      </c>
      <c r="AS16" s="29">
        <f>'jednostkowe PL'!AS16</f>
        <v>23174</v>
      </c>
      <c r="AT16" s="32">
        <f>'jednostkowe PL'!AT16</f>
        <v>24222</v>
      </c>
      <c r="AU16" s="73">
        <f>'jednostkowe PL'!AU16</f>
        <v>23485</v>
      </c>
      <c r="AV16" s="73">
        <f>'jednostkowe PL'!AV16</f>
        <v>24059</v>
      </c>
      <c r="AW16" s="73">
        <f>'jednostkowe PL'!AW16</f>
        <v>26187</v>
      </c>
      <c r="AX16" s="32">
        <f>'jednostkowe PL'!AX16</f>
        <v>31310</v>
      </c>
      <c r="AY16" s="73">
        <f>'jednostkowe PL'!AY16</f>
        <v>31510</v>
      </c>
      <c r="AZ16" s="73">
        <f>'jednostkowe PL'!AZ16</f>
        <v>31418</v>
      </c>
      <c r="BA16" s="73">
        <f>'jednostkowe PL'!BA16</f>
        <v>31310</v>
      </c>
      <c r="BB16" s="32">
        <f>'jednostkowe PL'!BB16</f>
        <v>30926</v>
      </c>
    </row>
    <row r="17" spans="2:54" s="4" customFormat="1" x14ac:dyDescent="0.2">
      <c r="B17" s="5" t="s">
        <v>144</v>
      </c>
      <c r="C17" s="29">
        <f>'jednostkowe PL'!C17</f>
        <v>4277</v>
      </c>
      <c r="D17" s="29">
        <f>'jednostkowe PL'!D17</f>
        <v>70305</v>
      </c>
      <c r="E17" s="29">
        <f>'jednostkowe PL'!E17</f>
        <v>51923</v>
      </c>
      <c r="F17" s="32">
        <f>'jednostkowe PL'!F17</f>
        <v>91647</v>
      </c>
      <c r="G17" s="29">
        <f>'jednostkowe PL'!G17</f>
        <v>6646</v>
      </c>
      <c r="H17" s="29">
        <f>'jednostkowe PL'!H17</f>
        <v>67784</v>
      </c>
      <c r="I17" s="29">
        <f>'jednostkowe PL'!I17</f>
        <v>59101</v>
      </c>
      <c r="J17" s="32">
        <f>'jednostkowe PL'!J17</f>
        <v>71230</v>
      </c>
      <c r="K17" s="29">
        <f>'jednostkowe PL'!K17</f>
        <v>21022</v>
      </c>
      <c r="L17" s="29">
        <f>'jednostkowe PL'!L17</f>
        <v>91280</v>
      </c>
      <c r="M17" s="29">
        <f>'jednostkowe PL'!M17</f>
        <v>58179</v>
      </c>
      <c r="N17" s="32">
        <f>'jednostkowe PL'!N17</f>
        <v>109632</v>
      </c>
      <c r="O17" s="29">
        <f>'jednostkowe PL'!O17</f>
        <v>27226</v>
      </c>
      <c r="P17" s="29">
        <f>'jednostkowe PL'!P17</f>
        <v>96511</v>
      </c>
      <c r="Q17" s="29">
        <f>'jednostkowe PL'!Q17</f>
        <v>47113</v>
      </c>
      <c r="R17" s="32">
        <f>'jednostkowe PL'!R17</f>
        <v>28229</v>
      </c>
      <c r="S17" s="29">
        <f>'jednostkowe PL'!S17</f>
        <v>12637</v>
      </c>
      <c r="T17" s="29">
        <f>'jednostkowe PL'!T17</f>
        <v>74477</v>
      </c>
      <c r="U17" s="29">
        <f>'jednostkowe PL'!U17</f>
        <v>45241</v>
      </c>
      <c r="V17" s="32">
        <f>'jednostkowe PL'!V17</f>
        <v>27481</v>
      </c>
      <c r="W17" s="29">
        <f>'jednostkowe PL'!W17</f>
        <v>14779</v>
      </c>
      <c r="X17" s="29">
        <f>'jednostkowe PL'!X17</f>
        <v>69324</v>
      </c>
      <c r="Y17" s="29">
        <f>'jednostkowe PL'!Y17</f>
        <v>37345</v>
      </c>
      <c r="Z17" s="32">
        <f>'jednostkowe PL'!Z17</f>
        <v>28973</v>
      </c>
      <c r="AA17" s="29">
        <f>'jednostkowe PL'!AA17</f>
        <v>26756</v>
      </c>
      <c r="AB17" s="29">
        <f>'jednostkowe PL'!AB17</f>
        <v>92376</v>
      </c>
      <c r="AC17" s="29">
        <f>'jednostkowe PL'!AC17</f>
        <v>109688</v>
      </c>
      <c r="AD17" s="32">
        <f>'jednostkowe PL'!AD17</f>
        <v>-2524</v>
      </c>
      <c r="AE17" s="29">
        <f>'jednostkowe PL'!AE17</f>
        <v>9410</v>
      </c>
      <c r="AF17" s="29">
        <f>'jednostkowe PL'!AF17</f>
        <v>63414</v>
      </c>
      <c r="AG17" s="29">
        <f>'jednostkowe PL'!AG17</f>
        <v>47105</v>
      </c>
      <c r="AH17" s="32">
        <f>'jednostkowe PL'!AH17</f>
        <v>10975</v>
      </c>
      <c r="AI17" s="29">
        <f>'jednostkowe PL'!AI17</f>
        <v>11359</v>
      </c>
      <c r="AJ17" s="29">
        <f>'jednostkowe PL'!AJ17</f>
        <v>38619</v>
      </c>
      <c r="AK17" s="29">
        <f>'jednostkowe PL'!AK17</f>
        <v>47759</v>
      </c>
      <c r="AL17" s="32">
        <f>'jednostkowe PL'!AL17</f>
        <v>23910</v>
      </c>
      <c r="AM17" s="29">
        <f>'jednostkowe PL'!AM17</f>
        <v>5917</v>
      </c>
      <c r="AN17" s="29">
        <f>'jednostkowe PL'!AN17</f>
        <v>48101</v>
      </c>
      <c r="AO17" s="29">
        <f>'jednostkowe PL'!AO17</f>
        <v>51301</v>
      </c>
      <c r="AP17" s="32">
        <f>'jednostkowe PL'!AP17</f>
        <v>29505</v>
      </c>
      <c r="AQ17" s="29">
        <f>'jednostkowe PL'!AQ17</f>
        <v>15300</v>
      </c>
      <c r="AR17" s="29">
        <f>'jednostkowe PL'!AR17</f>
        <v>57831</v>
      </c>
      <c r="AS17" s="29">
        <f>'jednostkowe PL'!AS17</f>
        <v>65840</v>
      </c>
      <c r="AT17" s="32">
        <f>'jednostkowe PL'!AT17</f>
        <v>56644</v>
      </c>
      <c r="AU17" s="73">
        <f>'jednostkowe PL'!AU17</f>
        <v>18727</v>
      </c>
      <c r="AV17" s="73">
        <f>'jednostkowe PL'!AV17</f>
        <v>65134</v>
      </c>
      <c r="AW17" s="73">
        <f>'jednostkowe PL'!AW17</f>
        <v>82745</v>
      </c>
      <c r="AX17" s="32">
        <f>'jednostkowe PL'!AX17</f>
        <v>73665</v>
      </c>
      <c r="AY17" s="73">
        <f>'jednostkowe PL'!AY17</f>
        <v>35017</v>
      </c>
      <c r="AZ17" s="73">
        <f>'jednostkowe PL'!AZ17</f>
        <v>96162</v>
      </c>
      <c r="BA17" s="73">
        <f>'jednostkowe PL'!BA17</f>
        <v>98904</v>
      </c>
      <c r="BB17" s="32">
        <f>'jednostkowe PL'!BB17</f>
        <v>66409</v>
      </c>
    </row>
    <row r="18" spans="2:54" x14ac:dyDescent="0.2">
      <c r="AT18" s="13"/>
      <c r="AX18" s="13"/>
      <c r="BB18" s="13"/>
    </row>
    <row r="19" spans="2:54" x14ac:dyDescent="0.2">
      <c r="AT19" s="13"/>
      <c r="AX19" s="13"/>
      <c r="BB19" s="13"/>
    </row>
    <row r="20" spans="2:54" s="11" customFormat="1" ht="24" customHeight="1" x14ac:dyDescent="0.25">
      <c r="B20" s="10"/>
      <c r="C20" s="7" t="s">
        <v>149</v>
      </c>
      <c r="D20" s="7" t="s">
        <v>148</v>
      </c>
      <c r="E20" s="7" t="s">
        <v>150</v>
      </c>
      <c r="F20" s="8" t="s">
        <v>151</v>
      </c>
      <c r="G20" s="7" t="s">
        <v>152</v>
      </c>
      <c r="H20" s="7" t="s">
        <v>153</v>
      </c>
      <c r="I20" s="7" t="s">
        <v>154</v>
      </c>
      <c r="J20" s="8" t="s">
        <v>155</v>
      </c>
      <c r="K20" s="7" t="s">
        <v>156</v>
      </c>
      <c r="L20" s="7" t="s">
        <v>157</v>
      </c>
      <c r="M20" s="7" t="s">
        <v>158</v>
      </c>
      <c r="N20" s="8" t="s">
        <v>159</v>
      </c>
      <c r="O20" s="7" t="s">
        <v>160</v>
      </c>
      <c r="P20" s="7" t="s">
        <v>161</v>
      </c>
      <c r="Q20" s="7" t="s">
        <v>162</v>
      </c>
      <c r="R20" s="8" t="s">
        <v>163</v>
      </c>
      <c r="S20" s="7" t="s">
        <v>164</v>
      </c>
      <c r="T20" s="7" t="s">
        <v>165</v>
      </c>
      <c r="U20" s="7" t="s">
        <v>166</v>
      </c>
      <c r="V20" s="8" t="s">
        <v>167</v>
      </c>
      <c r="W20" s="7" t="s">
        <v>168</v>
      </c>
      <c r="X20" s="7" t="s">
        <v>169</v>
      </c>
      <c r="Y20" s="7" t="s">
        <v>170</v>
      </c>
      <c r="Z20" s="8" t="s">
        <v>171</v>
      </c>
      <c r="AA20" s="7" t="s">
        <v>172</v>
      </c>
      <c r="AB20" s="7" t="s">
        <v>173</v>
      </c>
      <c r="AC20" s="7" t="s">
        <v>174</v>
      </c>
      <c r="AD20" s="8" t="s">
        <v>175</v>
      </c>
      <c r="AE20" s="7" t="s">
        <v>176</v>
      </c>
      <c r="AF20" s="7" t="s">
        <v>177</v>
      </c>
      <c r="AG20" s="7" t="s">
        <v>178</v>
      </c>
      <c r="AH20" s="8" t="s">
        <v>179</v>
      </c>
      <c r="AI20" s="7" t="s">
        <v>180</v>
      </c>
      <c r="AJ20" s="7" t="s">
        <v>181</v>
      </c>
      <c r="AK20" s="7" t="s">
        <v>182</v>
      </c>
      <c r="AL20" s="8" t="s">
        <v>183</v>
      </c>
      <c r="AM20" s="7" t="s">
        <v>184</v>
      </c>
      <c r="AN20" s="7" t="s">
        <v>185</v>
      </c>
      <c r="AO20" s="7" t="s">
        <v>186</v>
      </c>
      <c r="AP20" s="8" t="s">
        <v>187</v>
      </c>
      <c r="AQ20" s="7" t="s">
        <v>147</v>
      </c>
      <c r="AR20" s="7" t="s">
        <v>188</v>
      </c>
      <c r="AS20" s="50" t="s">
        <v>189</v>
      </c>
      <c r="AT20" s="53" t="s">
        <v>190</v>
      </c>
      <c r="AU20" s="71" t="s">
        <v>240</v>
      </c>
      <c r="AV20" s="71" t="s">
        <v>241</v>
      </c>
      <c r="AW20" s="78" t="s">
        <v>245</v>
      </c>
      <c r="AX20" s="53" t="s">
        <v>252</v>
      </c>
      <c r="AY20" s="71" t="s">
        <v>256</v>
      </c>
      <c r="AZ20" s="71" t="s">
        <v>267</v>
      </c>
      <c r="BA20" s="78" t="s">
        <v>268</v>
      </c>
      <c r="BB20" s="53" t="s">
        <v>269</v>
      </c>
    </row>
    <row r="21" spans="2:54" s="4" customFormat="1" x14ac:dyDescent="0.2">
      <c r="B21" s="5" t="s">
        <v>134</v>
      </c>
      <c r="C21" s="29">
        <f>'jednostkowe PL'!C21</f>
        <v>2136029</v>
      </c>
      <c r="D21" s="29">
        <f>'jednostkowe PL'!D21</f>
        <v>2188265</v>
      </c>
      <c r="E21" s="29">
        <f>'jednostkowe PL'!E21</f>
        <v>2179868</v>
      </c>
      <c r="F21" s="32">
        <f>'jednostkowe PL'!F21</f>
        <v>2116748</v>
      </c>
      <c r="G21" s="29">
        <f>'jednostkowe PL'!G21</f>
        <v>2140133</v>
      </c>
      <c r="H21" s="29">
        <f>'jednostkowe PL'!H21</f>
        <v>2172542</v>
      </c>
      <c r="I21" s="29">
        <f>'jednostkowe PL'!I21</f>
        <v>2172735</v>
      </c>
      <c r="J21" s="32">
        <f>'jednostkowe PL'!J21</f>
        <v>2190171</v>
      </c>
      <c r="K21" s="29">
        <f>'jednostkowe PL'!K21</f>
        <v>2158188</v>
      </c>
      <c r="L21" s="29">
        <f>'jednostkowe PL'!L21</f>
        <v>2223482</v>
      </c>
      <c r="M21" s="29">
        <f>'jednostkowe PL'!M21</f>
        <v>2211117</v>
      </c>
      <c r="N21" s="32">
        <f>'jednostkowe PL'!N21</f>
        <v>2260089</v>
      </c>
      <c r="O21" s="29">
        <f>'jednostkowe PL'!O21</f>
        <v>2263857</v>
      </c>
      <c r="P21" s="29">
        <f>'jednostkowe PL'!P21</f>
        <v>2333298</v>
      </c>
      <c r="Q21" s="29">
        <f>'jednostkowe PL'!Q21</f>
        <v>2363834</v>
      </c>
      <c r="R21" s="32">
        <f>'jednostkowe PL'!R21</f>
        <v>2413216</v>
      </c>
      <c r="S21" s="29">
        <f>'jednostkowe PL'!S21</f>
        <v>2366382</v>
      </c>
      <c r="T21" s="29">
        <f>'jednostkowe PL'!T21</f>
        <v>2401288</v>
      </c>
      <c r="U21" s="29">
        <f>'jednostkowe PL'!U21</f>
        <v>2363670</v>
      </c>
      <c r="V21" s="32">
        <f>'jednostkowe PL'!V21</f>
        <v>2259029</v>
      </c>
      <c r="W21" s="29">
        <f>'jednostkowe PL'!W21</f>
        <v>2224170</v>
      </c>
      <c r="X21" s="29">
        <f>'jednostkowe PL'!X21</f>
        <v>2264323</v>
      </c>
      <c r="Y21" s="29">
        <f>'jednostkowe PL'!Y21</f>
        <v>2257244</v>
      </c>
      <c r="Z21" s="32">
        <f>'jednostkowe PL'!Z21</f>
        <v>2164766</v>
      </c>
      <c r="AA21" s="29">
        <f>'jednostkowe PL'!AA21</f>
        <v>2173084</v>
      </c>
      <c r="AB21" s="29">
        <f>'jednostkowe PL'!AB21</f>
        <v>2224577</v>
      </c>
      <c r="AC21" s="29">
        <f>'jednostkowe PL'!AC21</f>
        <v>2137385</v>
      </c>
      <c r="AD21" s="32">
        <f>'jednostkowe PL'!AD21</f>
        <v>2123653</v>
      </c>
      <c r="AE21" s="29">
        <f>'jednostkowe PL'!AE21</f>
        <v>2083388</v>
      </c>
      <c r="AF21" s="29">
        <f>'jednostkowe PL'!AF21</f>
        <v>2192117</v>
      </c>
      <c r="AG21" s="29">
        <f>'jednostkowe PL'!AG21</f>
        <v>2132371</v>
      </c>
      <c r="AH21" s="32">
        <f>'jednostkowe PL'!AH21</f>
        <v>2026645</v>
      </c>
      <c r="AI21" s="29">
        <f>'jednostkowe PL'!AI21</f>
        <v>1998771</v>
      </c>
      <c r="AJ21" s="29">
        <f>'jednostkowe PL'!AJ21</f>
        <v>2058529</v>
      </c>
      <c r="AK21" s="29">
        <f>'jednostkowe PL'!AK21</f>
        <v>2005470</v>
      </c>
      <c r="AL21" s="32">
        <f>'jednostkowe PL'!AL21</f>
        <v>2001898</v>
      </c>
      <c r="AM21" s="29">
        <f>'jednostkowe PL'!AM21</f>
        <v>1998574</v>
      </c>
      <c r="AN21" s="29">
        <f>'jednostkowe PL'!AN21</f>
        <v>2061418</v>
      </c>
      <c r="AO21" s="29">
        <f>'jednostkowe PL'!AO21</f>
        <v>2010400</v>
      </c>
      <c r="AP21" s="32">
        <f>'jednostkowe PL'!AP21</f>
        <v>2032708</v>
      </c>
      <c r="AQ21" s="29">
        <f>'jednostkowe PL'!AQ21</f>
        <v>2521359</v>
      </c>
      <c r="AR21" s="29">
        <f>'jednostkowe PL'!AR21</f>
        <v>2564140</v>
      </c>
      <c r="AS21" s="29">
        <f>'jednostkowe PL'!AS21</f>
        <v>2523218</v>
      </c>
      <c r="AT21" s="32">
        <f>'jednostkowe PL'!AT21</f>
        <v>2524417</v>
      </c>
      <c r="AU21" s="73">
        <f>'jednostkowe PL'!AU21</f>
        <v>2524837</v>
      </c>
      <c r="AV21" s="73">
        <f>'jednostkowe PL'!AV21</f>
        <v>2606272</v>
      </c>
      <c r="AW21" s="73">
        <f>'jednostkowe PL'!AW21</f>
        <v>2774261</v>
      </c>
      <c r="AX21" s="32">
        <f>'jednostkowe PL'!AX21</f>
        <v>2797571</v>
      </c>
      <c r="AY21" s="73">
        <f>'jednostkowe PL'!AY21</f>
        <v>2771899</v>
      </c>
      <c r="AZ21" s="73">
        <f>'jednostkowe PL'!AZ21</f>
        <v>2840360</v>
      </c>
      <c r="BA21" s="73">
        <f>'jednostkowe PL'!BA21</f>
        <v>2821095</v>
      </c>
      <c r="BB21" s="32">
        <f>'jednostkowe PL'!BB21</f>
        <v>2835869</v>
      </c>
    </row>
    <row r="22" spans="2:54" s="4" customFormat="1" x14ac:dyDescent="0.2">
      <c r="B22" s="5" t="s">
        <v>135</v>
      </c>
      <c r="C22" s="29">
        <f>'jednostkowe PL'!C22</f>
        <v>1536507</v>
      </c>
      <c r="D22" s="29">
        <f>'jednostkowe PL'!D22</f>
        <v>1562747</v>
      </c>
      <c r="E22" s="29">
        <f>'jednostkowe PL'!E22</f>
        <v>1586173</v>
      </c>
      <c r="F22" s="32">
        <f>'jednostkowe PL'!F22</f>
        <v>1606344</v>
      </c>
      <c r="G22" s="29">
        <f>'jednostkowe PL'!G22</f>
        <v>1573166</v>
      </c>
      <c r="H22" s="29">
        <f>'jednostkowe PL'!H22</f>
        <v>1604048</v>
      </c>
      <c r="I22" s="29">
        <f>'jednostkowe PL'!I22</f>
        <v>1624645</v>
      </c>
      <c r="J22" s="32">
        <f>'jednostkowe PL'!J22</f>
        <v>1576850</v>
      </c>
      <c r="K22" s="29">
        <f>'jednostkowe PL'!K22</f>
        <v>1565222</v>
      </c>
      <c r="L22" s="29">
        <f>'jednostkowe PL'!L22</f>
        <v>1601471</v>
      </c>
      <c r="M22" s="29">
        <f>'jednostkowe PL'!M22</f>
        <v>1615863</v>
      </c>
      <c r="N22" s="32">
        <f>'jednostkowe PL'!N22</f>
        <v>1686500</v>
      </c>
      <c r="O22" s="29">
        <f>'jednostkowe PL'!O22</f>
        <v>1680196</v>
      </c>
      <c r="P22" s="29">
        <f>'jednostkowe PL'!P22</f>
        <v>1715954</v>
      </c>
      <c r="Q22" s="29">
        <f>'jednostkowe PL'!Q22</f>
        <v>1720916</v>
      </c>
      <c r="R22" s="32">
        <f>'jednostkowe PL'!R22</f>
        <v>1708113</v>
      </c>
      <c r="S22" s="29">
        <f>'jednostkowe PL'!S22</f>
        <v>1686861</v>
      </c>
      <c r="T22" s="29">
        <f>'jednostkowe PL'!T22</f>
        <v>1723698</v>
      </c>
      <c r="U22" s="29">
        <f>'jednostkowe PL'!U22</f>
        <v>1727218</v>
      </c>
      <c r="V22" s="32">
        <f>'jednostkowe PL'!V22</f>
        <v>1721520</v>
      </c>
      <c r="W22" s="29">
        <f>'jednostkowe PL'!W22</f>
        <v>1703849</v>
      </c>
      <c r="X22" s="29">
        <f>'jednostkowe PL'!X22</f>
        <v>1736664</v>
      </c>
      <c r="Y22" s="29">
        <f>'jednostkowe PL'!Y22</f>
        <v>1737913</v>
      </c>
      <c r="Z22" s="32">
        <f>'jednostkowe PL'!Z22</f>
        <v>1731960</v>
      </c>
      <c r="AA22" s="29">
        <f>'jednostkowe PL'!AA22</f>
        <v>1729764</v>
      </c>
      <c r="AB22" s="29">
        <f>'jednostkowe PL'!AB22</f>
        <v>1785697</v>
      </c>
      <c r="AC22" s="29">
        <f>'jednostkowe PL'!AC22</f>
        <v>1852274</v>
      </c>
      <c r="AD22" s="32">
        <f>'jednostkowe PL'!AD22</f>
        <v>1858656</v>
      </c>
      <c r="AE22" s="29">
        <f>'jednostkowe PL'!AE22</f>
        <v>1845618</v>
      </c>
      <c r="AF22" s="29">
        <f>'jednostkowe PL'!AF22</f>
        <v>1885243</v>
      </c>
      <c r="AG22" s="29">
        <f>'jednostkowe PL'!AG22</f>
        <v>1902313</v>
      </c>
      <c r="AH22" s="32">
        <f>'jednostkowe PL'!AH22</f>
        <v>1898389</v>
      </c>
      <c r="AI22" s="29">
        <f>'jednostkowe PL'!AI22</f>
        <v>1889006</v>
      </c>
      <c r="AJ22" s="29">
        <f>'jednostkowe PL'!AJ22</f>
        <v>1873613</v>
      </c>
      <c r="AK22" s="29">
        <f>'jednostkowe PL'!AK22</f>
        <v>1893356</v>
      </c>
      <c r="AL22" s="32">
        <f>'jednostkowe PL'!AL22</f>
        <v>1893135</v>
      </c>
      <c r="AM22" s="29">
        <f>'jednostkowe PL'!AM22</f>
        <v>1889043</v>
      </c>
      <c r="AN22" s="29">
        <f>'jednostkowe PL'!AN22</f>
        <v>1870693</v>
      </c>
      <c r="AO22" s="29">
        <f>'jednostkowe PL'!AO22</f>
        <v>1894458</v>
      </c>
      <c r="AP22" s="32">
        <f>'jednostkowe PL'!AP22</f>
        <v>1904586</v>
      </c>
      <c r="AQ22" s="29">
        <f>'jednostkowe PL'!AQ22</f>
        <v>1936957</v>
      </c>
      <c r="AR22" s="29">
        <f>'jednostkowe PL'!AR22</f>
        <v>1892223</v>
      </c>
      <c r="AS22" s="29">
        <f>'jednostkowe PL'!AS22</f>
        <v>1922064</v>
      </c>
      <c r="AT22" s="32">
        <f>'jednostkowe PL'!AT22</f>
        <v>1924883</v>
      </c>
      <c r="AU22" s="73">
        <f>'jednostkowe PL'!AU22</f>
        <v>1931325</v>
      </c>
      <c r="AV22" s="73">
        <f>'jednostkowe PL'!AV22</f>
        <v>1948421</v>
      </c>
      <c r="AW22" s="73">
        <f>'jednostkowe PL'!AW22</f>
        <v>1968164</v>
      </c>
      <c r="AX22" s="32">
        <f>'jednostkowe PL'!AX22</f>
        <v>2004319</v>
      </c>
      <c r="AY22" s="73">
        <f>'jednostkowe PL'!AY22</f>
        <v>1990875</v>
      </c>
      <c r="AZ22" s="73">
        <f>'jednostkowe PL'!AZ22</f>
        <v>1981235</v>
      </c>
      <c r="BA22" s="73">
        <f>'jednostkowe PL'!BA22</f>
        <v>2040497</v>
      </c>
      <c r="BB22" s="32">
        <f>'jednostkowe PL'!BB22</f>
        <v>2056754</v>
      </c>
    </row>
    <row r="23" spans="2:54" s="4" customFormat="1" x14ac:dyDescent="0.2">
      <c r="B23" s="5" t="s">
        <v>137</v>
      </c>
      <c r="C23" s="29">
        <f>'jednostkowe PL'!C23</f>
        <v>46077</v>
      </c>
      <c r="D23" s="29">
        <f>'jednostkowe PL'!D23</f>
        <v>46077</v>
      </c>
      <c r="E23" s="29">
        <f>'jednostkowe PL'!E23</f>
        <v>46077</v>
      </c>
      <c r="F23" s="32">
        <f>'jednostkowe PL'!F23</f>
        <v>46077</v>
      </c>
      <c r="G23" s="29">
        <f>'jednostkowe PL'!G23</f>
        <v>46077</v>
      </c>
      <c r="H23" s="29">
        <f>'jednostkowe PL'!H23</f>
        <v>46077</v>
      </c>
      <c r="I23" s="29">
        <f>'jednostkowe PL'!I23</f>
        <v>46077</v>
      </c>
      <c r="J23" s="32">
        <f>'jednostkowe PL'!J23</f>
        <v>46077</v>
      </c>
      <c r="K23" s="29">
        <f>'jednostkowe PL'!K23</f>
        <v>46077</v>
      </c>
      <c r="L23" s="29">
        <f>'jednostkowe PL'!L23</f>
        <v>46077</v>
      </c>
      <c r="M23" s="29">
        <f>'jednostkowe PL'!M23</f>
        <v>46077</v>
      </c>
      <c r="N23" s="32">
        <f>'jednostkowe PL'!N23</f>
        <v>46077</v>
      </c>
      <c r="O23" s="29">
        <f>'jednostkowe PL'!O23</f>
        <v>46077</v>
      </c>
      <c r="P23" s="29">
        <f>'jednostkowe PL'!P23</f>
        <v>46077</v>
      </c>
      <c r="Q23" s="29">
        <f>'jednostkowe PL'!Q23</f>
        <v>46077</v>
      </c>
      <c r="R23" s="32">
        <f>'jednostkowe PL'!R23</f>
        <v>46077</v>
      </c>
      <c r="S23" s="29">
        <f>'jednostkowe PL'!S23</f>
        <v>46077</v>
      </c>
      <c r="T23" s="29">
        <f>'jednostkowe PL'!T23</f>
        <v>46077</v>
      </c>
      <c r="U23" s="29">
        <f>'jednostkowe PL'!U23</f>
        <v>46077</v>
      </c>
      <c r="V23" s="32">
        <f>'jednostkowe PL'!V23</f>
        <v>46077</v>
      </c>
      <c r="W23" s="29">
        <f>'jednostkowe PL'!W23</f>
        <v>46077</v>
      </c>
      <c r="X23" s="29">
        <f>'jednostkowe PL'!X23</f>
        <v>46077</v>
      </c>
      <c r="Y23" s="29">
        <f>'jednostkowe PL'!Y23</f>
        <v>46077</v>
      </c>
      <c r="Z23" s="32">
        <f>'jednostkowe PL'!Z23</f>
        <v>46077</v>
      </c>
      <c r="AA23" s="29">
        <f>'jednostkowe PL'!AA23</f>
        <v>46077</v>
      </c>
      <c r="AB23" s="29">
        <f>'jednostkowe PL'!AB23</f>
        <v>46077</v>
      </c>
      <c r="AC23" s="29">
        <f>'jednostkowe PL'!AC23</f>
        <v>46077</v>
      </c>
      <c r="AD23" s="32">
        <f>'jednostkowe PL'!AD23</f>
        <v>46077</v>
      </c>
      <c r="AE23" s="29">
        <f>'jednostkowe PL'!AE23</f>
        <v>46077</v>
      </c>
      <c r="AF23" s="29">
        <f>'jednostkowe PL'!AF23</f>
        <v>46077</v>
      </c>
      <c r="AG23" s="29">
        <f>'jednostkowe PL'!AG23</f>
        <v>46077</v>
      </c>
      <c r="AH23" s="32">
        <f>'jednostkowe PL'!AH23</f>
        <v>46077</v>
      </c>
      <c r="AI23" s="29">
        <f>'jednostkowe PL'!AI23</f>
        <v>46077</v>
      </c>
      <c r="AJ23" s="29">
        <f>'jednostkowe PL'!AJ23</f>
        <v>46077</v>
      </c>
      <c r="AK23" s="29">
        <f>'jednostkowe PL'!AK23</f>
        <v>46077</v>
      </c>
      <c r="AL23" s="32">
        <f>'jednostkowe PL'!AL23</f>
        <v>46077</v>
      </c>
      <c r="AM23" s="29">
        <f>'jednostkowe PL'!AM23</f>
        <v>46077</v>
      </c>
      <c r="AN23" s="29">
        <f>'jednostkowe PL'!AN23</f>
        <v>46077</v>
      </c>
      <c r="AO23" s="29">
        <f>'jednostkowe PL'!AO23</f>
        <v>46077</v>
      </c>
      <c r="AP23" s="32">
        <f>'jednostkowe PL'!AP23</f>
        <v>46077</v>
      </c>
      <c r="AQ23" s="29">
        <f>'jednostkowe PL'!AQ23</f>
        <v>46077</v>
      </c>
      <c r="AR23" s="29">
        <f>'jednostkowe PL'!AR23</f>
        <v>46077</v>
      </c>
      <c r="AS23" s="29">
        <f>'jednostkowe PL'!AS23</f>
        <v>46077</v>
      </c>
      <c r="AT23" s="32">
        <f>'jednostkowe PL'!AT23</f>
        <v>46077</v>
      </c>
      <c r="AU23" s="73">
        <f>'jednostkowe PL'!AU23</f>
        <v>46077</v>
      </c>
      <c r="AV23" s="73">
        <f>'jednostkowe PL'!AV23</f>
        <v>46077</v>
      </c>
      <c r="AW23" s="73">
        <f>'jednostkowe PL'!AW23</f>
        <v>46077</v>
      </c>
      <c r="AX23" s="32">
        <f>'jednostkowe PL'!AX23</f>
        <v>46077</v>
      </c>
      <c r="AY23" s="73">
        <f>'jednostkowe PL'!AY23</f>
        <v>46077</v>
      </c>
      <c r="AZ23" s="73">
        <f>'jednostkowe PL'!AZ23</f>
        <v>46077</v>
      </c>
      <c r="BA23" s="73">
        <f>'jednostkowe PL'!BA23</f>
        <v>46077</v>
      </c>
      <c r="BB23" s="32">
        <f>'jednostkowe PL'!BB23</f>
        <v>46077</v>
      </c>
    </row>
    <row r="24" spans="2:54" s="4" customFormat="1" x14ac:dyDescent="0.2">
      <c r="B24" s="30" t="s">
        <v>136</v>
      </c>
      <c r="C24" s="31">
        <f>'jednostkowe PL'!C24</f>
        <v>-0.40067712741714956</v>
      </c>
      <c r="D24" s="31">
        <f>'jednostkowe PL'!D24</f>
        <v>0.50882218894459275</v>
      </c>
      <c r="E24" s="31">
        <f>'jednostkowe PL'!E24</f>
        <v>1.0749180719230853</v>
      </c>
      <c r="F24" s="33">
        <f>'jednostkowe PL'!F24</f>
        <v>1.7781539596761942</v>
      </c>
      <c r="G24" s="31">
        <f>'jednostkowe PL'!G24</f>
        <v>-0.2704603164268507</v>
      </c>
      <c r="H24" s="31">
        <f>'jednostkowe PL'!H24</f>
        <v>0.29018816329188096</v>
      </c>
      <c r="I24" s="31">
        <f>'jednostkowe PL'!I24</f>
        <v>0.73720077261974526</v>
      </c>
      <c r="J24" s="33">
        <f>'jednostkowe PL'!J24</f>
        <v>1.3693382815721509</v>
      </c>
      <c r="K24" s="31">
        <f>'jednostkowe PL'!K24</f>
        <v>-0.25236017969919916</v>
      </c>
      <c r="L24" s="31">
        <f>'jednostkowe PL'!L24</f>
        <v>0.87436248019619334</v>
      </c>
      <c r="M24" s="31">
        <f>'jednostkowe PL'!M24</f>
        <v>1.1867092041582568</v>
      </c>
      <c r="N24" s="33">
        <f>'jednostkowe PL'!N24</f>
        <v>2.7197300171452135</v>
      </c>
      <c r="O24" s="31">
        <f>'jednostkowe PL'!O24</f>
        <v>-0.13681446274714065</v>
      </c>
      <c r="P24" s="31">
        <f>'jednostkowe PL'!P24</f>
        <v>1.0392386657117434</v>
      </c>
      <c r="Q24" s="31">
        <f>'jednostkowe PL'!Q24</f>
        <v>1.1469279684007205</v>
      </c>
      <c r="R24" s="33">
        <f>'jednostkowe PL'!R24</f>
        <v>0.86906699654925446</v>
      </c>
      <c r="S24" s="31">
        <f>'jednostkowe PL'!S24</f>
        <v>-0.46122794452763854</v>
      </c>
      <c r="T24" s="31">
        <f>'jednostkowe PL'!T24</f>
        <v>0.33823816654730127</v>
      </c>
      <c r="U24" s="31">
        <f>'jednostkowe PL'!U24</f>
        <v>0.41463202899494322</v>
      </c>
      <c r="V24" s="33">
        <f>'jednostkowe PL'!V24</f>
        <v>0.29096946415782277</v>
      </c>
      <c r="W24" s="31">
        <f>'jednostkowe PL'!W24</f>
        <v>-0.38351021116826184</v>
      </c>
      <c r="X24" s="31">
        <f>'jednostkowe PL'!X24</f>
        <v>0.32866723093951428</v>
      </c>
      <c r="Y24" s="31">
        <f>'jednostkowe PL'!Y24</f>
        <v>0.35577403042732819</v>
      </c>
      <c r="Z24" s="33">
        <f>'jednostkowe PL'!Z24</f>
        <v>0.22657725112311999</v>
      </c>
      <c r="AA24" s="31">
        <f>'jednostkowe PL'!AA24</f>
        <v>-4.7659352822449381E-2</v>
      </c>
      <c r="AB24" s="31">
        <f>'jednostkowe PL'!AB24</f>
        <v>1.1662434620309481</v>
      </c>
      <c r="AC24" s="31">
        <f>'jednostkowe PL'!AC24</f>
        <v>2.6111508995811361</v>
      </c>
      <c r="AD24" s="33">
        <f>'jednostkowe PL'!AD24</f>
        <v>2.7496581808711507</v>
      </c>
      <c r="AE24" s="31">
        <f>'jednostkowe PL'!AE24</f>
        <v>-0.28296113028191938</v>
      </c>
      <c r="AF24" s="31">
        <f>'jednostkowe PL'!AF24</f>
        <v>1.9770167328602122</v>
      </c>
      <c r="AG24" s="31">
        <f>'jednostkowe PL'!AG24</f>
        <v>2.3474835601276123</v>
      </c>
      <c r="AH24" s="33">
        <f>'jednostkowe PL'!AH24</f>
        <v>2.2623217657399572</v>
      </c>
      <c r="AI24" s="31">
        <f>'jednostkowe PL'!AI24</f>
        <v>-0.20363738958699568</v>
      </c>
      <c r="AJ24" s="31">
        <f>'jednostkowe PL'!AJ24</f>
        <v>0.86592009028365557</v>
      </c>
      <c r="AK24" s="31">
        <f>'jednostkowe PL'!AK24</f>
        <v>1.2943985068472339</v>
      </c>
      <c r="AL24" s="33">
        <f>'jednostkowe PL'!AL24</f>
        <v>1.2930095275300042</v>
      </c>
      <c r="AM24" s="31">
        <f>'jednostkowe PL'!AM24</f>
        <v>-8.8807865095383812E-2</v>
      </c>
      <c r="AN24" s="31">
        <f>'jednostkowe PL'!AN24</f>
        <v>1.0129565726935348</v>
      </c>
      <c r="AO24" s="31">
        <f>'jednostkowe PL'!AO24</f>
        <v>1.5287236582242767</v>
      </c>
      <c r="AP24" s="33">
        <f>'jednostkowe PL'!AP24</f>
        <v>1.7503092649261021</v>
      </c>
      <c r="AQ24" s="31">
        <f>'jednostkowe PL'!AQ24</f>
        <v>0.70254139809449401</v>
      </c>
      <c r="AR24" s="31">
        <f>'jednostkowe PL'!AR24</f>
        <v>1.2316991123554051</v>
      </c>
      <c r="AS24" s="31">
        <f>'jednostkowe PL'!AS24</f>
        <v>1.8972372333268226</v>
      </c>
      <c r="AT24" s="33">
        <f>'jednostkowe PL'!AT24</f>
        <v>2.3700110684289344</v>
      </c>
      <c r="AU24" s="74">
        <f>'jednostkowe PL'!AU24</f>
        <v>-0.15632528159385375</v>
      </c>
      <c r="AV24" s="74">
        <f>'jednostkowe PL'!AV24</f>
        <v>1.7079019901469279</v>
      </c>
      <c r="AW24" s="74">
        <f>'jednostkowe PL'!AW24</f>
        <v>2.5812010330533672</v>
      </c>
      <c r="AX24" s="33">
        <f>'jednostkowe PL'!AX24</f>
        <v>3.3583783666471341</v>
      </c>
      <c r="AY24" s="74">
        <f>'jednostkowe PL'!AY24</f>
        <v>-0.28984091846257354</v>
      </c>
      <c r="AZ24" s="74">
        <f>'jednostkowe PL'!AZ24</f>
        <v>1.0997026716149054</v>
      </c>
      <c r="BA24" s="74">
        <f>'jednostkowe PL'!BA24</f>
        <v>2.3859192221715824</v>
      </c>
      <c r="BB24" s="33">
        <f>'jednostkowe PL'!BB24</f>
        <v>2.747639820300801</v>
      </c>
    </row>
    <row r="25" spans="2:54" s="4" customFormat="1" ht="12.75" thickBot="1" x14ac:dyDescent="0.25">
      <c r="B25" s="12" t="s">
        <v>138</v>
      </c>
      <c r="C25" s="29">
        <f>'jednostkowe PL'!C25</f>
        <v>33.346506934045188</v>
      </c>
      <c r="D25" s="29">
        <f>'jednostkowe PL'!D25</f>
        <v>33.915988454109424</v>
      </c>
      <c r="E25" s="29">
        <f>'jednostkowe PL'!E25</f>
        <v>34.424398289819216</v>
      </c>
      <c r="F25" s="32">
        <f>'jednostkowe PL'!F25</f>
        <v>34.862165505566772</v>
      </c>
      <c r="G25" s="29">
        <f>'jednostkowe PL'!G25</f>
        <v>34.142109946394079</v>
      </c>
      <c r="H25" s="29">
        <f>'jednostkowe PL'!H25</f>
        <v>34.81233587256115</v>
      </c>
      <c r="I25" s="29">
        <f>'jednostkowe PL'!I25</f>
        <v>35.259348481889013</v>
      </c>
      <c r="J25" s="32">
        <f>'jednostkowe PL'!J25</f>
        <v>34.222063068342123</v>
      </c>
      <c r="K25" s="29">
        <f>'jednostkowe PL'!K25</f>
        <v>33.969702888642921</v>
      </c>
      <c r="L25" s="29">
        <f>'jednostkowe PL'!L25</f>
        <v>34.756407752240811</v>
      </c>
      <c r="M25" s="29">
        <f>'jednostkowe PL'!M25</f>
        <v>35.068754476202876</v>
      </c>
      <c r="N25" s="32">
        <f>'jednostkowe PL'!N25</f>
        <v>36.601775289189831</v>
      </c>
      <c r="O25" s="29">
        <f>'jednostkowe PL'!O25</f>
        <v>36.464960826442692</v>
      </c>
      <c r="P25" s="29">
        <f>'jednostkowe PL'!P25</f>
        <v>37.241009614341209</v>
      </c>
      <c r="Q25" s="29">
        <f>'jednostkowe PL'!Q25</f>
        <v>37.348698917030191</v>
      </c>
      <c r="R25" s="32">
        <f>'jednostkowe PL'!R25</f>
        <v>37.070837945178724</v>
      </c>
      <c r="S25" s="29">
        <f>'jednostkowe PL'!S25</f>
        <v>36.609610000651081</v>
      </c>
      <c r="T25" s="29">
        <f>'jednostkowe PL'!T25</f>
        <v>37.409076111726023</v>
      </c>
      <c r="U25" s="29">
        <f>'jednostkowe PL'!U25</f>
        <v>37.485469974173668</v>
      </c>
      <c r="V25" s="32">
        <f>'jednostkowe PL'!V25</f>
        <v>37.361807409336542</v>
      </c>
      <c r="W25" s="29">
        <f>'jednostkowe PL'!W25</f>
        <v>36.978297198168285</v>
      </c>
      <c r="X25" s="29">
        <f>'jednostkowe PL'!X25</f>
        <v>37.690474640276058</v>
      </c>
      <c r="Y25" s="29">
        <f>'jednostkowe PL'!Y25</f>
        <v>37.717581439763876</v>
      </c>
      <c r="Z25" s="32">
        <f>'jednostkowe PL'!Z25</f>
        <v>37.588384660459667</v>
      </c>
      <c r="AA25" s="29">
        <f>'jednostkowe PL'!AA25</f>
        <v>37.540725307637217</v>
      </c>
      <c r="AB25" s="29">
        <f>'jednostkowe PL'!AB25</f>
        <v>38.754628122490615</v>
      </c>
      <c r="AC25" s="29">
        <f>'jednostkowe PL'!AC25</f>
        <v>40.1995355600408</v>
      </c>
      <c r="AD25" s="32">
        <f>'jednostkowe PL'!AD25</f>
        <v>40.338042841330818</v>
      </c>
      <c r="AE25" s="29">
        <f>'jednostkowe PL'!AE25</f>
        <v>40.055081711048899</v>
      </c>
      <c r="AF25" s="29">
        <f>'jednostkowe PL'!AF25</f>
        <v>40.91505523363066</v>
      </c>
      <c r="AG25" s="29">
        <f>'jednostkowe PL'!AG25</f>
        <v>41.28552206089806</v>
      </c>
      <c r="AH25" s="32">
        <f>'jednostkowe PL'!AH25</f>
        <v>41.200360266510408</v>
      </c>
      <c r="AI25" s="29">
        <f>'jednostkowe PL'!AI25</f>
        <v>40.996722876923414</v>
      </c>
      <c r="AJ25" s="29">
        <f>'jednostkowe PL'!AJ25</f>
        <v>40.662651648327802</v>
      </c>
      <c r="AK25" s="29">
        <f>'jednostkowe PL'!AK25</f>
        <v>41.091130064891381</v>
      </c>
      <c r="AL25" s="32">
        <f>'jednostkowe PL'!AL25</f>
        <v>41.086333745686566</v>
      </c>
      <c r="AM25" s="29">
        <f>'jednostkowe PL'!AM25</f>
        <v>40.997525880591184</v>
      </c>
      <c r="AN25" s="29">
        <f>'jednostkowe PL'!AN25</f>
        <v>40.599279466979191</v>
      </c>
      <c r="AO25" s="29">
        <f>'jednostkowe PL'!AO25</f>
        <v>41.115046552509931</v>
      </c>
      <c r="AP25" s="32">
        <f>'jednostkowe PL'!AP25</f>
        <v>41.334852529461557</v>
      </c>
      <c r="AQ25" s="29">
        <f>'jednostkowe PL'!AQ25</f>
        <v>42.037393927556046</v>
      </c>
      <c r="AR25" s="29">
        <f>'jednostkowe PL'!AR25</f>
        <v>41.066540790416042</v>
      </c>
      <c r="AS25" s="29">
        <f>'jednostkowe PL'!AS25</f>
        <v>41.714174099876296</v>
      </c>
      <c r="AT25" s="32">
        <f>'jednostkowe PL'!AT25</f>
        <v>41.775354298239904</v>
      </c>
      <c r="AU25" s="73">
        <f>'jednostkowe PL'!AU25</f>
        <v>41.915163747639824</v>
      </c>
      <c r="AV25" s="73">
        <f>'jednostkowe PL'!AV25</f>
        <v>42.286194847754842</v>
      </c>
      <c r="AW25" s="73">
        <f>'jednostkowe PL'!AW25</f>
        <v>42.714673264318421</v>
      </c>
      <c r="AX25" s="32">
        <f>'jednostkowe PL'!AX25</f>
        <v>43.499338064544133</v>
      </c>
      <c r="AY25" s="73">
        <f>'jednostkowe PL'!AY25</f>
        <v>43.207565596718538</v>
      </c>
      <c r="AZ25" s="73">
        <f>'jednostkowe PL'!AZ25</f>
        <v>42.998350587060791</v>
      </c>
      <c r="BA25" s="73">
        <f>'jednostkowe PL'!BA25</f>
        <v>44.284502029211971</v>
      </c>
      <c r="BB25" s="32">
        <f>'jednostkowe PL'!BB25</f>
        <v>44.637324478590187</v>
      </c>
    </row>
    <row r="26" spans="2:54" ht="12.75" thickTop="1" x14ac:dyDescent="0.2"/>
  </sheetData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9:AT10 C3:AR8 C18:AT20 C12:AR17 C26:AT30 C21:AR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skonsolidowane PL</vt:lpstr>
      <vt:lpstr>skonsolidowane ANG</vt:lpstr>
      <vt:lpstr>jednostkowe PL</vt:lpstr>
      <vt:lpstr>jednostkowe ANG</vt:lpstr>
      <vt:lpstr>'jednostkowe ANG'!Print_Area</vt:lpstr>
      <vt:lpstr>'jednostkowe PL'!Print_Area</vt:lpstr>
      <vt:lpstr>'skonsolidowane ANG'!Print_Area</vt:lpstr>
      <vt:lpstr>'skonsolidowane PL'!Print_Area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2018-03-07T10:52:02Z</dcterms:modified>
</cp:coreProperties>
</file>