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375" yWindow="-120" windowWidth="15555" windowHeight="12645" tabRatio="852"/>
  </bookViews>
  <sheets>
    <sheet name="Spis treści" sheetId="1" r:id="rId1"/>
    <sheet name="RZiS i spr. z całkowitych doch." sheetId="11" r:id="rId2"/>
    <sheet name="Spr. z sytuacji finansowej" sheetId="21" r:id="rId3"/>
    <sheet name="Zmiany w kapitale" sheetId="25" r:id="rId4"/>
    <sheet name="Przepływy pieniężne" sheetId="24" r:id="rId5"/>
    <sheet name="Spr. segmentowa" sheetId="28" r:id="rId6"/>
    <sheet name="RZiS_analityczny" sheetId="36" r:id="rId7"/>
    <sheet name="Wskaźniki operacyjne" sheetId="34" r:id="rId8"/>
    <sheet name="Baza hotelowa" sheetId="33" r:id="rId9"/>
    <sheet name="Klienci" sheetId="35" r:id="rId10"/>
    <sheet name="Zatrudnienie" sheetId="29" r:id="rId11"/>
    <sheet name="Struktura Grupy" sheetId="30" r:id="rId12"/>
    <sheet name="Akcjonariat" sheetId="32" r:id="rId13"/>
  </sheets>
  <externalReferences>
    <externalReference r:id="rId14"/>
  </externalReferences>
  <definedNames>
    <definedName name="_Toc293035359" localSheetId="12">Akcjonariat!$B$3</definedName>
    <definedName name="_Toc293035359" localSheetId="8">'Baza hotelowa'!$B$3</definedName>
    <definedName name="_Toc293035359" localSheetId="9">Klienci!$B$3</definedName>
    <definedName name="_Toc293035359" localSheetId="4">'Przepływy pieniężne'!$B$3</definedName>
    <definedName name="_Toc293035359" localSheetId="6">RZiS_analityczny!$B$3</definedName>
    <definedName name="_Toc293035359" localSheetId="5">'Spr. segmentowa'!$B$3</definedName>
    <definedName name="_Toc293035359" localSheetId="11">'Struktura Grupy'!$B$3</definedName>
    <definedName name="_Toc293035359" localSheetId="7">'Wskaźniki operacyjne'!$B$3</definedName>
    <definedName name="_Toc293035359" localSheetId="10">Zatrudnienie!$B$3</definedName>
    <definedName name="_xlnm.Print_Area" localSheetId="4">'Przepływy pieniężne'!$A$1:$D$40</definedName>
    <definedName name="_xlnm.Print_Area" localSheetId="1">'RZiS i spr. z całkowitych doch.'!$A$1:$D$54</definedName>
    <definedName name="_xlnm.Print_Area" localSheetId="6">RZiS_analityczny!$B$2:$B$14</definedName>
    <definedName name="_xlnm.Print_Area" localSheetId="2">'Spr. z sytuacji finansowej'!$A$1:$E$61</definedName>
    <definedName name="_xlnm.Print_Area" localSheetId="7">'Wskaźniki operacyjne'!$B$3:$H$76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28" l="1"/>
  <c r="F25" i="28"/>
  <c r="F26" i="28"/>
  <c r="F27" i="28"/>
  <c r="F28" i="28"/>
  <c r="C29" i="28"/>
  <c r="D29" i="28"/>
  <c r="F29" i="28" s="1"/>
  <c r="E29" i="28"/>
  <c r="E31" i="28" s="1"/>
  <c r="E35" i="28" s="1"/>
  <c r="F30" i="28"/>
  <c r="C31" i="28"/>
  <c r="D31" i="28"/>
  <c r="D35" i="28" s="1"/>
  <c r="F32" i="28"/>
  <c r="F33" i="28"/>
  <c r="F34" i="28"/>
  <c r="F37" i="28"/>
  <c r="F31" i="28" l="1"/>
  <c r="C35" i="28"/>
  <c r="F35" i="28" s="1"/>
  <c r="E7" i="29"/>
  <c r="E8" i="29"/>
  <c r="E10" i="36" l="1"/>
  <c r="E7" i="36"/>
  <c r="E14" i="36"/>
  <c r="E13" i="36"/>
  <c r="E12" i="36"/>
  <c r="E11" i="36"/>
  <c r="E8" i="36"/>
  <c r="E9" i="36"/>
  <c r="E6" i="36"/>
  <c r="C25" i="25"/>
  <c r="D25" i="25"/>
  <c r="C16" i="21"/>
  <c r="H26" i="25"/>
  <c r="D7" i="33"/>
  <c r="D15" i="33"/>
  <c r="D12" i="33" s="1"/>
  <c r="D10" i="29"/>
  <c r="G15" i="25"/>
  <c r="F15" i="25"/>
  <c r="E15" i="25"/>
  <c r="D15" i="25"/>
  <c r="C15" i="25"/>
  <c r="H27" i="25"/>
  <c r="G25" i="25"/>
  <c r="F25" i="25"/>
  <c r="E25" i="25"/>
  <c r="H24" i="25"/>
  <c r="H23" i="25"/>
  <c r="H19" i="25"/>
  <c r="G18" i="25"/>
  <c r="F18" i="25"/>
  <c r="E18" i="25"/>
  <c r="D18" i="25"/>
  <c r="C18" i="25"/>
  <c r="H17" i="25"/>
  <c r="H16" i="25"/>
  <c r="D44" i="21"/>
  <c r="C44" i="21"/>
  <c r="D36" i="21"/>
  <c r="C36" i="21"/>
  <c r="D30" i="21"/>
  <c r="D29" i="21"/>
  <c r="D55" i="21"/>
  <c r="C30" i="21"/>
  <c r="C29" i="21"/>
  <c r="D28" i="21"/>
  <c r="C28" i="21"/>
  <c r="D16" i="21"/>
  <c r="D6" i="21"/>
  <c r="D25" i="21"/>
  <c r="C6" i="21"/>
  <c r="C25" i="21"/>
  <c r="H18" i="25"/>
  <c r="E71" i="34"/>
  <c r="E66" i="34"/>
  <c r="H75" i="34"/>
  <c r="H74" i="34"/>
  <c r="H71" i="34"/>
  <c r="H70" i="34"/>
  <c r="H67" i="34"/>
  <c r="H66" i="34"/>
  <c r="H63" i="34"/>
  <c r="H62" i="34"/>
  <c r="E75" i="34"/>
  <c r="E74" i="34"/>
  <c r="E70" i="34"/>
  <c r="E67" i="34"/>
  <c r="E63" i="34"/>
  <c r="E62" i="34"/>
  <c r="H55" i="34"/>
  <c r="H54" i="34"/>
  <c r="H51" i="34"/>
  <c r="H50" i="34"/>
  <c r="H47" i="34"/>
  <c r="H46" i="34"/>
  <c r="E55" i="34"/>
  <c r="E54" i="34"/>
  <c r="E51" i="34"/>
  <c r="E50" i="34"/>
  <c r="E47" i="34"/>
  <c r="E46" i="34"/>
  <c r="H37" i="34"/>
  <c r="H36" i="34"/>
  <c r="H33" i="34"/>
  <c r="H32" i="34"/>
  <c r="H29" i="34"/>
  <c r="H28" i="34"/>
  <c r="H25" i="34"/>
  <c r="H24" i="34"/>
  <c r="E37" i="34"/>
  <c r="E36" i="34"/>
  <c r="E33" i="34"/>
  <c r="E32" i="34"/>
  <c r="E29" i="34"/>
  <c r="E28" i="34"/>
  <c r="E25" i="34"/>
  <c r="E24" i="34"/>
  <c r="H17" i="34"/>
  <c r="H16" i="34"/>
  <c r="H13" i="34"/>
  <c r="H12" i="34"/>
  <c r="E17" i="34"/>
  <c r="E16" i="34"/>
  <c r="E13" i="34"/>
  <c r="E12" i="34"/>
  <c r="H9" i="34"/>
  <c r="E9" i="34"/>
  <c r="H8" i="34"/>
  <c r="E8" i="34"/>
  <c r="F15" i="33"/>
  <c r="F14" i="33"/>
  <c r="F13" i="33"/>
  <c r="F10" i="33"/>
  <c r="F9" i="33"/>
  <c r="F8" i="33"/>
  <c r="C12" i="33"/>
  <c r="C7" i="33"/>
  <c r="F7" i="33" s="1"/>
  <c r="E11" i="28"/>
  <c r="E13" i="28"/>
  <c r="E17" i="28"/>
  <c r="D11" i="28"/>
  <c r="D13" i="28" s="1"/>
  <c r="D17" i="28" s="1"/>
  <c r="C11" i="28"/>
  <c r="C13" i="28" s="1"/>
  <c r="E6" i="28"/>
  <c r="F6" i="28" s="1"/>
  <c r="D6" i="28"/>
  <c r="C6" i="28"/>
  <c r="D34" i="24"/>
  <c r="D28" i="24"/>
  <c r="D7" i="24"/>
  <c r="D46" i="11"/>
  <c r="D36" i="11"/>
  <c r="D33" i="11"/>
  <c r="D12" i="11"/>
  <c r="D14" i="11" s="1"/>
  <c r="D16" i="11" s="1"/>
  <c r="D21" i="11" s="1"/>
  <c r="D26" i="11" s="1"/>
  <c r="C10" i="29"/>
  <c r="C28" i="24"/>
  <c r="E44" i="21"/>
  <c r="E36" i="21"/>
  <c r="E30" i="21"/>
  <c r="E29" i="21"/>
  <c r="E55" i="21"/>
  <c r="H11" i="25"/>
  <c r="H12" i="25"/>
  <c r="G10" i="25"/>
  <c r="F10" i="25"/>
  <c r="E10" i="25"/>
  <c r="D10" i="25"/>
  <c r="C10" i="25"/>
  <c r="H9" i="25"/>
  <c r="H8" i="25"/>
  <c r="H10" i="25"/>
  <c r="E6" i="21"/>
  <c r="E16" i="21"/>
  <c r="E25" i="21"/>
  <c r="F19" i="28"/>
  <c r="F16" i="28"/>
  <c r="F15" i="28"/>
  <c r="F14" i="28"/>
  <c r="F12" i="28"/>
  <c r="F10" i="28"/>
  <c r="F9" i="28"/>
  <c r="F8" i="28"/>
  <c r="F7" i="28"/>
  <c r="E12" i="33"/>
  <c r="F12" i="33"/>
  <c r="E7" i="33"/>
  <c r="C34" i="24"/>
  <c r="C33" i="11"/>
  <c r="E28" i="21"/>
  <c r="C36" i="11"/>
  <c r="C12" i="11"/>
  <c r="C14" i="11"/>
  <c r="C16" i="11" s="1"/>
  <c r="C21" i="11" s="1"/>
  <c r="C26" i="11" s="1"/>
  <c r="C28" i="11" s="1"/>
  <c r="C37" i="11" s="1"/>
  <c r="C47" i="11" s="1"/>
  <c r="C46" i="11"/>
  <c r="B40" i="11"/>
  <c r="E6" i="29"/>
  <c r="E9" i="29"/>
  <c r="C7" i="24"/>
  <c r="B13" i="1"/>
  <c r="B10" i="1"/>
  <c r="B12" i="1"/>
  <c r="B16" i="1"/>
  <c r="B15" i="1"/>
  <c r="B14" i="1"/>
  <c r="B9" i="1"/>
  <c r="B7" i="1"/>
  <c r="B8" i="1"/>
  <c r="B6" i="1"/>
  <c r="B5" i="1"/>
  <c r="F13" i="25"/>
  <c r="G13" i="25"/>
  <c r="C13" i="25"/>
  <c r="D13" i="25"/>
  <c r="C52" i="11"/>
  <c r="C22" i="25"/>
  <c r="G22" i="25"/>
  <c r="G28" i="25"/>
  <c r="G20" i="25"/>
  <c r="F22" i="25"/>
  <c r="F28" i="25"/>
  <c r="F20" i="25"/>
  <c r="D20" i="25"/>
  <c r="D22" i="25"/>
  <c r="D28" i="25"/>
  <c r="E13" i="25"/>
  <c r="H7" i="25"/>
  <c r="C20" i="25"/>
  <c r="H13" i="25"/>
  <c r="E22" i="25"/>
  <c r="E20" i="25"/>
  <c r="C28" i="25"/>
  <c r="H22" i="25"/>
  <c r="H15" i="25"/>
  <c r="H20" i="25"/>
  <c r="F11" i="28" l="1"/>
  <c r="F13" i="28"/>
  <c r="C17" i="28"/>
  <c r="F17" i="28" s="1"/>
  <c r="D28" i="11"/>
  <c r="D37" i="11" s="1"/>
  <c r="D47" i="11" s="1"/>
  <c r="D50" i="11" s="1"/>
  <c r="D52" i="11" s="1"/>
  <c r="D6" i="24"/>
  <c r="D19" i="24" s="1"/>
  <c r="D21" i="24" s="1"/>
  <c r="D35" i="24" s="1"/>
  <c r="D38" i="24" s="1"/>
  <c r="C6" i="24"/>
  <c r="C19" i="24" s="1"/>
  <c r="C21" i="24" s="1"/>
  <c r="C35" i="24" s="1"/>
  <c r="E10" i="29"/>
  <c r="H25" i="25"/>
  <c r="C55" i="21"/>
  <c r="E28" i="25"/>
  <c r="C38" i="24" l="1"/>
  <c r="H28" i="25"/>
</calcChain>
</file>

<file path=xl/sharedStrings.xml><?xml version="1.0" encoding="utf-8"?>
<sst xmlns="http://schemas.openxmlformats.org/spreadsheetml/2006/main" count="428" uniqueCount="252">
  <si>
    <t>Aktywa trwałe</t>
  </si>
  <si>
    <t>Rzeczowe aktywa trwałe</t>
  </si>
  <si>
    <t>Aktywa obrotowe</t>
  </si>
  <si>
    <t>Zapasy</t>
  </si>
  <si>
    <t>Zobowiązania długoterminowe</t>
  </si>
  <si>
    <t>Rezerwa z tytułu odroczonego podatku dochodowego</t>
  </si>
  <si>
    <t>Zobowiązania krótkoterminowe</t>
  </si>
  <si>
    <t>Przychody finansowe</t>
  </si>
  <si>
    <t>Podatek dochodowy</t>
  </si>
  <si>
    <t>Spis treści</t>
  </si>
  <si>
    <t>Inne inwestycje długoterminowe</t>
  </si>
  <si>
    <t>Aktywa z tytułu odroczonego podatku dochodowego</t>
  </si>
  <si>
    <t>Zysk (strata) netto</t>
  </si>
  <si>
    <t>Rezerwy na zobowiązania</t>
  </si>
  <si>
    <t>Rezerwa na świadczenia emerytalne i podobne</t>
  </si>
  <si>
    <t>Amortyzacja</t>
  </si>
  <si>
    <t>Zużycie materiałów i energii</t>
  </si>
  <si>
    <t>Usługi obce</t>
  </si>
  <si>
    <t>Podatki i opłaty</t>
  </si>
  <si>
    <t>Pozostałe koszty rodzajowe</t>
  </si>
  <si>
    <t>Zmiana stanu rezerw</t>
  </si>
  <si>
    <t>Zmiana stanu zapasów</t>
  </si>
  <si>
    <t>Inne korekty</t>
  </si>
  <si>
    <t>Inne wpływy inwestycyjne</t>
  </si>
  <si>
    <t>Kredyty i pożyczki</t>
  </si>
  <si>
    <t>Środki pieniężne na początek okresu</t>
  </si>
  <si>
    <t>1.</t>
  </si>
  <si>
    <t>2.</t>
  </si>
  <si>
    <t>3.</t>
  </si>
  <si>
    <t>4.</t>
  </si>
  <si>
    <t>5.</t>
  </si>
  <si>
    <t>7.</t>
  </si>
  <si>
    <t>8.</t>
  </si>
  <si>
    <t>Razem</t>
  </si>
  <si>
    <t>Przychody netto ze sprzedaży</t>
  </si>
  <si>
    <t>Koszty świadczeń pracowniczych</t>
  </si>
  <si>
    <t>Pozostałe przychody/(koszty) operacyjne netto</t>
  </si>
  <si>
    <t xml:space="preserve">EBITDAR </t>
  </si>
  <si>
    <t>Koszty wynajmu nieruchomości</t>
  </si>
  <si>
    <t>EBITDA operacyjna</t>
  </si>
  <si>
    <t>Koszty restrukturyzacji</t>
  </si>
  <si>
    <t>Wynik innych zdarzeń jednorazowych</t>
  </si>
  <si>
    <t xml:space="preserve">Koszty finansowe </t>
  </si>
  <si>
    <t>Udział w stratach netto jednostek stowarzyszonych</t>
  </si>
  <si>
    <t>Skonsolidowany rachunek zysków i strat</t>
  </si>
  <si>
    <t>Stan na:</t>
  </si>
  <si>
    <t>Wartości niematerialne, w tym:</t>
  </si>
  <si>
    <t>- wartość firmy</t>
  </si>
  <si>
    <t>Inne aktywa finansowe</t>
  </si>
  <si>
    <t>Nieruchomości inwestycyjne</t>
  </si>
  <si>
    <t>Inne aktywa długoterminowe</t>
  </si>
  <si>
    <t>Należności handlowe</t>
  </si>
  <si>
    <t>Należności z tytułu podatku dochodowego</t>
  </si>
  <si>
    <t>Należności krótkoterminowe inne</t>
  </si>
  <si>
    <t>Aktywa finansowe wyceniane w wartości godziwej przez wynik finansowy</t>
  </si>
  <si>
    <t>Środki pieniężne i ich ekwiwalenty</t>
  </si>
  <si>
    <t>Aktywa klasyfikowane jako przeznaczone do sprzedaży</t>
  </si>
  <si>
    <t>AKTYWA RAZEM</t>
  </si>
  <si>
    <t>Skonsolidowane sprawozdanie z sytuacji finansowej</t>
  </si>
  <si>
    <t>Kapitał własny</t>
  </si>
  <si>
    <t>Kapitał własny przypisany akcjonariuszom jednostki dominującej</t>
  </si>
  <si>
    <t>Kapitał zakładowy</t>
  </si>
  <si>
    <t>Pozostałe kapitały</t>
  </si>
  <si>
    <t xml:space="preserve">Zyski zatrzymane </t>
  </si>
  <si>
    <t>Kapitał z przeliczenia jednostek zagranicznych</t>
  </si>
  <si>
    <t>Udziały niekontrolujące</t>
  </si>
  <si>
    <t>Przychody przyszłych okresów</t>
  </si>
  <si>
    <t>Zobowiązania długoterminowe inne</t>
  </si>
  <si>
    <t xml:space="preserve">Kredyty i pożyczki </t>
  </si>
  <si>
    <t>Zobowiązania handlowe</t>
  </si>
  <si>
    <t>Zobowiązania dotyczące środków trwałych</t>
  </si>
  <si>
    <t>Zobowiązania z tytułu podatku dochodowego</t>
  </si>
  <si>
    <t>Zobowiązania krótkoterminowe inne</t>
  </si>
  <si>
    <t>PASYWA RAZEM</t>
  </si>
  <si>
    <t>DZIAŁALNOŚĆ OPERACYJNA</t>
  </si>
  <si>
    <t>Korekty:</t>
  </si>
  <si>
    <t xml:space="preserve">Zmiana stanu należności </t>
  </si>
  <si>
    <t>Zmiana stanu rozliczeń międzyokresowych przychodów</t>
  </si>
  <si>
    <t>Przepływy pieniężne z działalności operacyjnej</t>
  </si>
  <si>
    <t>Podatek dochodowy zapłacony</t>
  </si>
  <si>
    <t>Przepływy pieniężne netto z działalności operacyjnej</t>
  </si>
  <si>
    <t>DZIAŁALNOŚĆ INWESTYCYJNA</t>
  </si>
  <si>
    <t>Przychody z tytułu odsetek</t>
  </si>
  <si>
    <t>Przepływy pieniężne netto z działalności inwestycyjnej</t>
  </si>
  <si>
    <t>DZIAŁALNOŚĆ FINANSOWA</t>
  </si>
  <si>
    <t>Zaciągnięcie kredytów i pożyczek</t>
  </si>
  <si>
    <t>Przepływy pieniężne netto z działalności finansowej</t>
  </si>
  <si>
    <t xml:space="preserve">Zmiana stanu środków pieniężnych i ich ekwiwalentów </t>
  </si>
  <si>
    <t>Środki pieniężne na koniec okresu</t>
  </si>
  <si>
    <t>Skonsolidowane sprawozdanie z przepływów pieniężnych</t>
  </si>
  <si>
    <t>Skonsolidowane sprawozdanie ze zmian w kapitale własnym</t>
  </si>
  <si>
    <t xml:space="preserve">- zysk netto za okres    </t>
  </si>
  <si>
    <t>- inne całkowite dochody/(straty)</t>
  </si>
  <si>
    <t>- dywidendy</t>
  </si>
  <si>
    <t>Stan na 01.01.2015</t>
  </si>
  <si>
    <t>Całkowite dochody/(straty) za okres</t>
  </si>
  <si>
    <t>- rozliczenie połączenia pod wspólną kontrolą</t>
  </si>
  <si>
    <t>Zyski zatrzymane</t>
  </si>
  <si>
    <t>Segmenty operacyjne</t>
  </si>
  <si>
    <t>Hotele Up&amp;Midscale</t>
  </si>
  <si>
    <t>Hotele ekonomiczne</t>
  </si>
  <si>
    <t>Działalność nieprzypisana i korekty konsolidacyjne</t>
  </si>
  <si>
    <t xml:space="preserve">Przychody segmentu, </t>
  </si>
  <si>
    <t>Sprzedaż klientom zewnętrznym</t>
  </si>
  <si>
    <t>EBITDAR</t>
  </si>
  <si>
    <t>Zysk (strata) z działalności operacyjnej bez zdarzeń jednorazowych</t>
  </si>
  <si>
    <t>Wynik zdarzeń jednorazowych</t>
  </si>
  <si>
    <t>Zysk (strata) z działalności operacyjnej (EBIT)</t>
  </si>
  <si>
    <t>Przychody/koszty finansowe</t>
  </si>
  <si>
    <t>Nakłady inwestycyjne</t>
  </si>
  <si>
    <t>Polska</t>
  </si>
  <si>
    <t>Węgry</t>
  </si>
  <si>
    <t>Czechy</t>
  </si>
  <si>
    <t>Pozostałe kraje</t>
  </si>
  <si>
    <t xml:space="preserve">Przeciętne zatrudnienie w Grupie </t>
  </si>
  <si>
    <t>Struktura Grupy</t>
  </si>
  <si>
    <t>Podmiot</t>
  </si>
  <si>
    <t>Liczba akcji i głosów</t>
  </si>
  <si>
    <t>Struktura akcjonariatu Orbis S.A.</t>
  </si>
  <si>
    <t>Liczba hoteli, w tym:</t>
  </si>
  <si>
    <t>Hotele własne i leasingowane</t>
  </si>
  <si>
    <t>Hotele w zarządzaniu</t>
  </si>
  <si>
    <t>Hotele franczyzowane</t>
  </si>
  <si>
    <t>Liczba pokoi, w tym:</t>
  </si>
  <si>
    <t>9.</t>
  </si>
  <si>
    <t>Baza hotelowa Grupy</t>
  </si>
  <si>
    <t>Wskaźniki operacyjne</t>
  </si>
  <si>
    <t>Grupa Hotelowa Orbis</t>
  </si>
  <si>
    <t>Frekwencja w %</t>
  </si>
  <si>
    <t>Średnia cena za pokój (ARR) bez VAT w zł</t>
  </si>
  <si>
    <t>Przychód na 1 dostępny pokój (RevPAR) w zł</t>
  </si>
  <si>
    <t>Hotele Ekonomiczne</t>
  </si>
  <si>
    <t>Hotele Up&amp;Midscale (3 gwiazdki i więcej)</t>
  </si>
  <si>
    <t>Struktura klientów Grupy</t>
  </si>
  <si>
    <t>Biznes</t>
  </si>
  <si>
    <t>Wypoczynek</t>
  </si>
  <si>
    <t>Grupa Orbis</t>
  </si>
  <si>
    <t>Wynik z działalności operacyjnej (EBIT)</t>
  </si>
  <si>
    <t xml:space="preserve">  Wynik na działalności finansowej</t>
  </si>
  <si>
    <t>Przychody ze sprzedaży</t>
  </si>
  <si>
    <t>10.</t>
  </si>
  <si>
    <t>11.</t>
  </si>
  <si>
    <t>12.</t>
  </si>
  <si>
    <t>Inwestycje w jednostkach stowarzyszonych</t>
  </si>
  <si>
    <t>- przypisana akcjonariuszom jednostki dominującej</t>
  </si>
  <si>
    <t>- przypisana udziałom niekontrolującym</t>
  </si>
  <si>
    <t>Wydatki netto z tytułu przejęcia jednostek zależnych</t>
  </si>
  <si>
    <t>Wpływ zmian kursów walut na saldo środków pieniężnych w walutach obcych</t>
  </si>
  <si>
    <t>Wynik z działalności operacyjnej (EBIT) bez zdarzeń jednorazowych</t>
  </si>
  <si>
    <t>Accor S.A.</t>
  </si>
  <si>
    <t>Aviva Otwarty Fundusz Emerytalny Aviva BZ WBK</t>
  </si>
  <si>
    <t>Skonsolidowany rachunek zysków i strat w ujęciu analitycznym</t>
  </si>
  <si>
    <t>Kapitał
z przeliczenia 
jednostek zagranicznych</t>
  </si>
  <si>
    <t>Przychody segmentu, w tym:</t>
  </si>
  <si>
    <t>Wskaźniki operacyjne hoteli własnych* Grupy Orbis w podziale na główne kategorie</t>
  </si>
  <si>
    <t>Wskaźniki operacyjne hoteli własnych* Grupy Orbis w podziale na segmenty geograficzne</t>
  </si>
  <si>
    <t>Zysk na sprzedaży całości lub części udziałów jednostek podporządkowanych</t>
  </si>
  <si>
    <t>Zysk przed opodatkowaniem</t>
  </si>
  <si>
    <t>Zobowiązania związane z aktywami zaklasyfikowanymi jako przeznaczone do sprzedaży</t>
  </si>
  <si>
    <t>Spłaty kredytów i pożyczek</t>
  </si>
  <si>
    <r>
      <t>Aktywa</t>
    </r>
    <r>
      <rPr>
        <sz val="9"/>
        <color rgb="FFFFFFFF"/>
        <rFont val="Arial"/>
        <family val="2"/>
        <charset val="238"/>
      </rPr>
      <t xml:space="preserve"> </t>
    </r>
  </si>
  <si>
    <r>
      <t>Pasywa</t>
    </r>
    <r>
      <rPr>
        <sz val="9"/>
        <color rgb="FFFFFFFF"/>
        <rFont val="Arial"/>
        <family val="2"/>
        <charset val="238"/>
      </rPr>
      <t xml:space="preserve"> </t>
    </r>
  </si>
  <si>
    <t>Obligacje</t>
  </si>
  <si>
    <t>Wskaźniki operacyjne hoteli zarządzanych i franczyzowanych Grupy Orbis 
w podziale na główne kategorie</t>
  </si>
  <si>
    <t>Wskaźniki operacyjne hoteli zarządzanych i franczyzowanych Grupy Orbis 
w podziale na segmenty geograficzne</t>
  </si>
  <si>
    <t>Wynik na sprzedaży nieruchomości</t>
  </si>
  <si>
    <t>Inne zobowiązania finansowe</t>
  </si>
  <si>
    <t>Składniki, które nie zostaną przeniesione w późniejszych okresach do rachunku zysków i strat</t>
  </si>
  <si>
    <t>Podatek dochodowy dotyczący składników, które nie zostaną przeniesione w późniejszych okresach</t>
  </si>
  <si>
    <t>Składniki, które mogą zostać przeniesione w późniejszych okresach do rachunku zysków i strat</t>
  </si>
  <si>
    <t>Efektywna część zysków i strat związanych z instrumentem zabezpieczającym w ramach zabezpieczania przepływów pieniężnych</t>
  </si>
  <si>
    <t>Całkowite dochody/staty za okres</t>
  </si>
  <si>
    <t>Przypisane:</t>
  </si>
  <si>
    <t>Akcjonariuszom jednostki dominującej</t>
  </si>
  <si>
    <t>Udziałom niekontrolującym</t>
  </si>
  <si>
    <t>Skonsolidowane sprawozdanie z całkowitych dochodów</t>
  </si>
  <si>
    <t>Podatek dochodowy dotyczący składników, które mogą zostać przeniesione w późniejszych okresach</t>
  </si>
  <si>
    <t>Odsetki i inne koszty finansowania zewnętrznego</t>
  </si>
  <si>
    <t>% ogólnej liczby akcji 
i głosów na WZ</t>
  </si>
  <si>
    <t>I kwartał 2015</t>
  </si>
  <si>
    <t>Różnice kursowe z przeliczenia jednostek zagranicznych</t>
  </si>
  <si>
    <t>Wartość skonsolidowana
- I kwartał 2015 roku</t>
  </si>
  <si>
    <t xml:space="preserve">Sprawozdawczość według segmentów </t>
  </si>
  <si>
    <r>
      <t xml:space="preserve">Skonsolidowane przychody ze sprzedaży i EBITDAR w podziale na segmenty geograficzne </t>
    </r>
    <r>
      <rPr>
        <sz val="9"/>
        <color rgb="FFFFFFFF"/>
        <rFont val="Arial"/>
        <family val="2"/>
        <charset val="238"/>
      </rPr>
      <t>[mln zł]</t>
    </r>
  </si>
  <si>
    <t>3,2 p.p.</t>
  </si>
  <si>
    <t>2,4 p.p.</t>
  </si>
  <si>
    <t>6,3 p.p.</t>
  </si>
  <si>
    <t>31.03.2015</t>
  </si>
  <si>
    <t>Nationale-Nederlanden Otwarty Fundusz Emerytalny (dawniej: ING Otwarty Fundusz Emerytalny)</t>
  </si>
  <si>
    <t>5,9 p.p.</t>
  </si>
  <si>
    <t>5,2 p.p.</t>
  </si>
  <si>
    <t xml:space="preserve"> 31.12.2015</t>
  </si>
  <si>
    <t>Aktualizacja wartości aktywów trwałych</t>
  </si>
  <si>
    <t>3,5 p.p.</t>
  </si>
  <si>
    <t>Dwanaście miesięcy zakończonych 31 grudnia 2015 roku</t>
  </si>
  <si>
    <t>Stan na 31.12.2015</t>
  </si>
  <si>
    <t xml:space="preserve">* Jednostka stowarzyszona ujmowana w skonsolidowanym sprawozdaniu finansowym metodą praw własności
** Spółki wyłączone z konsolidacji, nie prowadzą działalności gospodarczej
</t>
  </si>
  <si>
    <t>Stan na 31.03.2015</t>
  </si>
  <si>
    <t>Krótkoterminowe aktywa finansowe</t>
  </si>
  <si>
    <t>Zysk z tytułu działalności inwestycyjnej</t>
  </si>
  <si>
    <t>Przychody ze sprzedaży rzeczowych aktywów trwałych, wartości niematerialnych oraz nieruchomości inwestycyjnych</t>
  </si>
  <si>
    <t>Wydatki na rzeczowe aktywa trwałe, wartości niematerialne oraz nieruchomości inwestycyjne</t>
  </si>
  <si>
    <t>Spłata odsetek i inne wydatki związane z obsługą zadłużenia z tytułu kredytów i pożyczek</t>
  </si>
  <si>
    <t>Udział w zyskach/(stratach) netto jednostek stowarzyszonych</t>
  </si>
  <si>
    <t>Inne całkowite dochody/(straty) po opodatkowaniu</t>
  </si>
  <si>
    <t xml:space="preserve">Amplico Otwarty Fundusz Emerytalny oraz Metlife Amplico Dobrowolny Fundusz Emerytalny zarządzane przez Amplico Powszechne Towarzystwo Emerytalne </t>
  </si>
  <si>
    <t>I kwartał 2016</t>
  </si>
  <si>
    <t>Wartość skonsolidowana
- I kwartał 2016 roku</t>
  </si>
  <si>
    <t>31.03.2016</t>
  </si>
  <si>
    <t>31.03.2016/
31.03.2015</t>
  </si>
  <si>
    <t>% zmiana</t>
  </si>
  <si>
    <t>wyniki raportowane</t>
  </si>
  <si>
    <t>wyniki "like-for-like"</t>
  </si>
  <si>
    <t>2,3 p.p.</t>
  </si>
  <si>
    <t>-1,3 p.p.</t>
  </si>
  <si>
    <t>-0,7 p.p.</t>
  </si>
  <si>
    <t>3,8 p.p.</t>
  </si>
  <si>
    <t>1,9 p.p.</t>
  </si>
  <si>
    <t>3,4 p.p.</t>
  </si>
  <si>
    <t>* Obejmują wyniki hoteli własnych i leasingowanych spółek: Orbis S.A., Hekon – Hotele Ekonomiczne S.A., UAB Hekon, Katerinska Hotel s.r.o., Accor Pannonia Hotels Zrt., Accor Pannonia Slovakia, Accor Hotels Romania S.R.L.</t>
  </si>
  <si>
    <t>2,9 p.p.</t>
  </si>
  <si>
    <t>0,6 p.p.</t>
  </si>
  <si>
    <t>-1,7 p.p.</t>
  </si>
  <si>
    <t>10,9 p.p.</t>
  </si>
  <si>
    <t>Trzy miesiące zakończone 31 marca 2016 roku</t>
  </si>
  <si>
    <t>Stan na 01.01.2016</t>
  </si>
  <si>
    <t>Stan na 31.03.2016</t>
  </si>
  <si>
    <t>Strata netto za okres</t>
  </si>
  <si>
    <t>Strata przed opodatkowaniem</t>
  </si>
  <si>
    <t>Strata z działalności operacyjnej</t>
  </si>
  <si>
    <t>Strata z działalności operacyjnej bez zdarzeń jednorazowych</t>
  </si>
  <si>
    <t>Strata na jedną akcję zwykłą</t>
  </si>
  <si>
    <t>Podstawowa i rozwodniona strata przypisana akcjonariuszom jednostki dominującej za okres (w zł)</t>
  </si>
  <si>
    <t>- strata netto za okres</t>
  </si>
  <si>
    <t>Zysk/strata z tytułu różnic kursowych</t>
  </si>
  <si>
    <t>2,1 p.p.</t>
  </si>
  <si>
    <t>9,2 p.p.</t>
  </si>
  <si>
    <t>7,1 p.p.</t>
  </si>
  <si>
    <t>1,5 p.p.</t>
  </si>
  <si>
    <t>3,9 p.p.</t>
  </si>
  <si>
    <t>Przychody netto ze sprzedaży "like-for-like"</t>
  </si>
  <si>
    <t>EBITDA operacyjna "like-for-like"</t>
  </si>
  <si>
    <t>w tym: spółka zależna Accor S.A. - Accor Polska Sp. z o.o.</t>
  </si>
  <si>
    <t>Wpływy od podmiotów powiązanych</t>
  </si>
  <si>
    <t>Zmiana stanu zobowiązań, z wyjątkiem pożyczek i kredytów</t>
  </si>
  <si>
    <t>- transakcja z podmiotem powiązanym</t>
  </si>
  <si>
    <t>- podatek dochodowy związany z transakcją z podmiotem powiązanym</t>
  </si>
  <si>
    <t>Całkowite straty za okres</t>
  </si>
  <si>
    <t xml:space="preserve">I kwartał 2016 </t>
  </si>
  <si>
    <t xml:space="preserve">I kwartał 2015 </t>
  </si>
  <si>
    <r>
      <rPr>
        <b/>
        <sz val="14"/>
        <color theme="0"/>
        <rFont val="Arial"/>
        <family val="2"/>
        <charset val="238"/>
      </rPr>
      <t xml:space="preserve">Wybrane dane finansowe i operacyjne Grupy Kapitałowej Orbis </t>
    </r>
    <r>
      <rPr>
        <sz val="14"/>
        <color theme="0"/>
        <rFont val="Arial"/>
        <family val="2"/>
        <charset val="238"/>
      </rPr>
      <t xml:space="preserve">
</t>
    </r>
    <r>
      <rPr>
        <sz val="10"/>
        <color theme="0"/>
        <rFont val="Arial"/>
        <family val="2"/>
        <charset val="238"/>
      </rPr>
      <t>28 kwietnia 2016 r.</t>
    </r>
  </si>
  <si>
    <t>w tym: trzy miesiące zakończone 31 marca 2015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</si>
</sst>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_ * #,##0.00_)\ _z_ł_ ;_ * \(#,##0.00\)\ _z_ł_ ;_ * &quot;-&quot;??_)\ _z_ł_ ;_ @_ "/>
    <numFmt numFmtId="165" formatCode="#,##0;\(#,##0\)"/>
    <numFmt numFmtId="166" formatCode="_-* #,##0\ _z_ł_-;\-* #,##0\ _z_ł_-;_-* &quot;-&quot;??\ _z_ł_-;_-@_-"/>
    <numFmt numFmtId="167" formatCode="#,##0.00;\(#,##0.00\)"/>
    <numFmt numFmtId="168" formatCode="0.0%"/>
    <numFmt numFmtId="169" formatCode="d\-m\-yyyy;@"/>
    <numFmt numFmtId="170" formatCode="0.0"/>
    <numFmt numFmtId="171" formatCode="#,##0.0;\(#,##0.0\)"/>
  </numFmts>
  <fonts count="38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4"/>
      <color theme="0"/>
      <name val="Arial"/>
      <family val="2"/>
      <charset val="238"/>
    </font>
    <font>
      <sz val="12"/>
      <name val="Arial"/>
      <family val="2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u/>
      <sz val="12"/>
      <name val="Calibri"/>
      <family val="2"/>
      <charset val="238"/>
      <scheme val="minor"/>
    </font>
    <font>
      <sz val="12"/>
      <color rgb="FFFF000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2"/>
      <color theme="10"/>
      <name val="Arial"/>
      <family val="2"/>
      <charset val="238"/>
    </font>
    <font>
      <u/>
      <sz val="9"/>
      <color theme="10"/>
      <name val="Arial"/>
      <family val="2"/>
      <charset val="238"/>
    </font>
    <font>
      <sz val="8"/>
      <color theme="1"/>
      <name val="Arial"/>
      <family val="2"/>
      <charset val="238"/>
    </font>
    <font>
      <sz val="12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10"/>
      <color rgb="FF606992"/>
      <name val="Arial"/>
      <family val="2"/>
      <charset val="238"/>
    </font>
    <font>
      <sz val="9"/>
      <color rgb="FF606992"/>
      <name val="Arial"/>
      <family val="2"/>
      <charset val="238"/>
    </font>
    <font>
      <sz val="12"/>
      <color rgb="FF606992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F6A90"/>
        <bgColor indexed="64"/>
      </patternFill>
    </fill>
    <fill>
      <patternFill patternType="solid">
        <fgColor rgb="FF60699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596385"/>
        <bgColor indexed="64"/>
      </patternFill>
    </fill>
    <fill>
      <patternFill patternType="solid">
        <fgColor rgb="FF5C678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/>
      <diagonal/>
    </border>
  </borders>
  <cellStyleXfs count="36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/>
  </cellStyleXfs>
  <cellXfs count="229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4" fillId="2" borderId="0" xfId="11" applyFill="1"/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center"/>
    </xf>
    <xf numFmtId="0" fontId="13" fillId="2" borderId="0" xfId="0" applyFont="1" applyFill="1"/>
    <xf numFmtId="0" fontId="14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5" fillId="2" borderId="0" xfId="11" applyFont="1" applyFill="1"/>
    <xf numFmtId="0" fontId="15" fillId="2" borderId="0" xfId="11" applyFont="1" applyFill="1" applyBorder="1" applyAlignment="1">
      <alignment horizontal="left" indent="1"/>
    </xf>
    <xf numFmtId="0" fontId="16" fillId="2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/>
    </xf>
    <xf numFmtId="0" fontId="15" fillId="2" borderId="0" xfId="11" applyFont="1" applyFill="1" applyAlignment="1">
      <alignment horizontal="left" indent="1"/>
    </xf>
    <xf numFmtId="0" fontId="11" fillId="2" borderId="0" xfId="0" applyFont="1" applyFill="1"/>
    <xf numFmtId="0" fontId="15" fillId="2" borderId="0" xfId="11" applyFont="1" applyFill="1" applyAlignment="1">
      <alignment horizontal="left"/>
    </xf>
    <xf numFmtId="3" fontId="6" fillId="2" borderId="0" xfId="0" applyNumberFormat="1" applyFont="1" applyFill="1"/>
    <xf numFmtId="0" fontId="12" fillId="2" borderId="0" xfId="0" applyFont="1" applyFill="1" applyAlignment="1">
      <alignment wrapText="1"/>
    </xf>
    <xf numFmtId="0" fontId="21" fillId="4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/>
    </xf>
    <xf numFmtId="0" fontId="12" fillId="2" borderId="0" xfId="0" applyFont="1" applyFill="1"/>
    <xf numFmtId="0" fontId="12" fillId="0" borderId="1" xfId="0" applyFont="1" applyFill="1" applyBorder="1" applyAlignment="1">
      <alignment horizontal="left" vertical="center"/>
    </xf>
    <xf numFmtId="170" fontId="12" fillId="2" borderId="0" xfId="0" applyNumberFormat="1" applyFont="1" applyFill="1"/>
    <xf numFmtId="0" fontId="23" fillId="10" borderId="5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right" vertical="center"/>
    </xf>
    <xf numFmtId="0" fontId="12" fillId="5" borderId="7" xfId="0" applyFont="1" applyFill="1" applyBorder="1" applyAlignment="1">
      <alignment horizontal="right" vertical="center" wrapText="1"/>
    </xf>
    <xf numFmtId="168" fontId="12" fillId="2" borderId="0" xfId="348" applyNumberFormat="1" applyFont="1" applyFill="1" applyBorder="1"/>
    <xf numFmtId="0" fontId="23" fillId="10" borderId="1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23" fillId="10" borderId="7" xfId="0" applyFont="1" applyFill="1" applyBorder="1" applyAlignment="1">
      <alignment horizontal="right" vertical="center"/>
    </xf>
    <xf numFmtId="168" fontId="23" fillId="10" borderId="0" xfId="348" applyNumberFormat="1" applyFont="1" applyFill="1" applyBorder="1"/>
    <xf numFmtId="0" fontId="12" fillId="5" borderId="2" xfId="0" applyFont="1" applyFill="1" applyBorder="1" applyAlignment="1">
      <alignment horizontal="right" vertical="center"/>
    </xf>
    <xf numFmtId="168" fontId="12" fillId="2" borderId="7" xfId="0" applyNumberFormat="1" applyFont="1" applyFill="1" applyBorder="1" applyAlignment="1">
      <alignment horizontal="right" vertical="center" wrapText="1"/>
    </xf>
    <xf numFmtId="165" fontId="23" fillId="10" borderId="2" xfId="0" applyNumberFormat="1" applyFont="1" applyFill="1" applyBorder="1" applyAlignment="1">
      <alignment horizontal="right" vertical="center"/>
    </xf>
    <xf numFmtId="165" fontId="12" fillId="5" borderId="2" xfId="0" applyNumberFormat="1" applyFont="1" applyFill="1" applyBorder="1" applyAlignment="1">
      <alignment horizontal="right" vertical="center"/>
    </xf>
    <xf numFmtId="168" fontId="24" fillId="0" borderId="0" xfId="359" applyNumberFormat="1" applyFont="1" applyFill="1" applyBorder="1"/>
    <xf numFmtId="166" fontId="23" fillId="10" borderId="2" xfId="346" applyNumberFormat="1" applyFont="1" applyFill="1" applyBorder="1" applyAlignment="1">
      <alignment horizontal="right" vertical="center" wrapText="1" indent="1"/>
    </xf>
    <xf numFmtId="0" fontId="21" fillId="4" borderId="5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 wrapText="1"/>
    </xf>
    <xf numFmtId="166" fontId="12" fillId="5" borderId="2" xfId="346" applyNumberFormat="1" applyFont="1" applyFill="1" applyBorder="1" applyAlignment="1">
      <alignment horizontal="right" vertical="center"/>
    </xf>
    <xf numFmtId="0" fontId="22" fillId="5" borderId="1" xfId="0" applyFont="1" applyFill="1" applyBorder="1" applyAlignment="1">
      <alignment horizontal="left" vertical="center"/>
    </xf>
    <xf numFmtId="166" fontId="22" fillId="5" borderId="2" xfId="346" applyNumberFormat="1" applyFont="1" applyFill="1" applyBorder="1" applyAlignment="1">
      <alignment horizontal="right" vertical="center"/>
    </xf>
    <xf numFmtId="0" fontId="22" fillId="5" borderId="2" xfId="0" applyFont="1" applyFill="1" applyBorder="1" applyAlignment="1">
      <alignment horizontal="right" vertical="center"/>
    </xf>
    <xf numFmtId="168" fontId="12" fillId="2" borderId="0" xfId="348" applyNumberFormat="1" applyFont="1" applyFill="1"/>
    <xf numFmtId="0" fontId="23" fillId="10" borderId="5" xfId="0" applyFont="1" applyFill="1" applyBorder="1" applyAlignment="1">
      <alignment horizontal="justify" vertical="center"/>
    </xf>
    <xf numFmtId="0" fontId="23" fillId="10" borderId="1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justify" vertical="center"/>
    </xf>
    <xf numFmtId="0" fontId="12" fillId="5" borderId="1" xfId="0" applyFont="1" applyFill="1" applyBorder="1" applyAlignment="1">
      <alignment horizontal="justify" vertical="center"/>
    </xf>
    <xf numFmtId="165" fontId="12" fillId="5" borderId="2" xfId="346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justify" vertical="center"/>
    </xf>
    <xf numFmtId="165" fontId="12" fillId="5" borderId="1" xfId="346" applyNumberFormat="1" applyFont="1" applyFill="1" applyBorder="1" applyAlignment="1">
      <alignment vertical="center"/>
    </xf>
    <xf numFmtId="0" fontId="21" fillId="8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right" vertical="center" wrapText="1"/>
    </xf>
    <xf numFmtId="165" fontId="23" fillId="10" borderId="5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/>
    </xf>
    <xf numFmtId="165" fontId="23" fillId="10" borderId="7" xfId="346" applyNumberFormat="1" applyFont="1" applyFill="1" applyBorder="1" applyAlignment="1">
      <alignment horizontal="right" vertical="center" wrapText="1"/>
    </xf>
    <xf numFmtId="165" fontId="12" fillId="5" borderId="2" xfId="346" applyNumberFormat="1" applyFont="1" applyFill="1" applyBorder="1" applyAlignment="1">
      <alignment horizontal="right" vertical="center" wrapText="1"/>
    </xf>
    <xf numFmtId="165" fontId="23" fillId="5" borderId="2" xfId="346" applyNumberFormat="1" applyFont="1" applyFill="1" applyBorder="1" applyAlignment="1">
      <alignment horizontal="right" vertical="center" wrapText="1"/>
    </xf>
    <xf numFmtId="0" fontId="12" fillId="5" borderId="6" xfId="0" applyFont="1" applyFill="1" applyBorder="1" applyAlignment="1">
      <alignment vertical="center"/>
    </xf>
    <xf numFmtId="165" fontId="12" fillId="5" borderId="6" xfId="346" applyNumberFormat="1" applyFont="1" applyFill="1" applyBorder="1" applyAlignment="1">
      <alignment horizontal="right" vertical="center"/>
    </xf>
    <xf numFmtId="165" fontId="12" fillId="5" borderId="6" xfId="346" applyNumberFormat="1" applyFont="1" applyFill="1" applyBorder="1" applyAlignment="1">
      <alignment horizontal="right" vertical="center" wrapText="1"/>
    </xf>
    <xf numFmtId="165" fontId="23" fillId="5" borderId="6" xfId="346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165" fontId="24" fillId="9" borderId="0" xfId="0" applyNumberFormat="1" applyFont="1" applyFill="1" applyBorder="1" applyAlignment="1" applyProtection="1">
      <alignment horizontal="right" vertical="center"/>
      <protection locked="0"/>
    </xf>
    <xf numFmtId="165" fontId="23" fillId="10" borderId="2" xfId="0" applyNumberFormat="1" applyFont="1" applyFill="1" applyBorder="1" applyAlignment="1">
      <alignment horizontal="right" vertical="center" wrapText="1"/>
    </xf>
    <xf numFmtId="0" fontId="23" fillId="2" borderId="3" xfId="0" applyFont="1" applyFill="1" applyBorder="1" applyAlignment="1">
      <alignment horizontal="left" vertical="center"/>
    </xf>
    <xf numFmtId="0" fontId="23" fillId="2" borderId="10" xfId="0" applyFont="1" applyFill="1" applyBorder="1" applyAlignment="1">
      <alignment horizontal="right" vertical="center"/>
    </xf>
    <xf numFmtId="0" fontId="23" fillId="2" borderId="2" xfId="0" applyFont="1" applyFill="1" applyBorder="1" applyAlignment="1">
      <alignment horizontal="right" vertical="center" wrapText="1"/>
    </xf>
    <xf numFmtId="165" fontId="24" fillId="9" borderId="0" xfId="0" applyNumberFormat="1" applyFont="1" applyFill="1" applyBorder="1" applyAlignment="1">
      <alignment horizontal="right" vertical="center" wrapText="1"/>
    </xf>
    <xf numFmtId="165" fontId="24" fillId="0" borderId="0" xfId="0" applyNumberFormat="1" applyFont="1" applyFill="1" applyBorder="1" applyAlignment="1">
      <alignment horizontal="right" vertical="center" wrapText="1"/>
    </xf>
    <xf numFmtId="165" fontId="12" fillId="5" borderId="2" xfId="0" applyNumberFormat="1" applyFont="1" applyFill="1" applyBorder="1" applyAlignment="1">
      <alignment horizontal="right" vertical="center" wrapText="1"/>
    </xf>
    <xf numFmtId="0" fontId="23" fillId="10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vertical="center"/>
    </xf>
    <xf numFmtId="0" fontId="23" fillId="10" borderId="5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 wrapText="1"/>
    </xf>
    <xf numFmtId="165" fontId="23" fillId="6" borderId="2" xfId="0" applyNumberFormat="1" applyFont="1" applyFill="1" applyBorder="1" applyAlignment="1">
      <alignment horizontal="right" vertical="center"/>
    </xf>
    <xf numFmtId="0" fontId="12" fillId="10" borderId="3" xfId="0" applyFont="1" applyFill="1" applyBorder="1" applyAlignment="1">
      <alignment horizontal="left" vertical="center" wrapText="1"/>
    </xf>
    <xf numFmtId="167" fontId="12" fillId="10" borderId="4" xfId="0" applyNumberFormat="1" applyFont="1" applyFill="1" applyBorder="1" applyAlignment="1">
      <alignment horizontal="right" vertical="center"/>
    </xf>
    <xf numFmtId="0" fontId="23" fillId="10" borderId="6" xfId="0" applyFont="1" applyFill="1" applyBorder="1" applyAlignment="1">
      <alignment horizontal="left" vertical="center" wrapText="1"/>
    </xf>
    <xf numFmtId="165" fontId="23" fillId="10" borderId="6" xfId="0" applyNumberFormat="1" applyFont="1" applyFill="1" applyBorder="1" applyAlignment="1">
      <alignment horizontal="right" vertical="center" wrapText="1"/>
    </xf>
    <xf numFmtId="165" fontId="23" fillId="5" borderId="2" xfId="0" applyNumberFormat="1" applyFont="1" applyFill="1" applyBorder="1" applyAlignment="1">
      <alignment horizontal="right" vertical="center" wrapText="1"/>
    </xf>
    <xf numFmtId="165" fontId="25" fillId="5" borderId="2" xfId="0" applyNumberFormat="1" applyFont="1" applyFill="1" applyBorder="1" applyAlignment="1">
      <alignment horizontal="right" vertical="center"/>
    </xf>
    <xf numFmtId="0" fontId="12" fillId="5" borderId="3" xfId="0" applyFont="1" applyFill="1" applyBorder="1" applyAlignment="1">
      <alignment horizontal="left" vertical="center" wrapText="1"/>
    </xf>
    <xf numFmtId="165" fontId="6" fillId="2" borderId="0" xfId="0" applyNumberFormat="1" applyFont="1" applyFill="1"/>
    <xf numFmtId="170" fontId="24" fillId="2" borderId="0" xfId="0" applyNumberFormat="1" applyFont="1" applyFill="1"/>
    <xf numFmtId="166" fontId="24" fillId="5" borderId="2" xfId="346" applyNumberFormat="1" applyFont="1" applyFill="1" applyBorder="1" applyAlignment="1">
      <alignment horizontal="right" vertical="center" wrapText="1" indent="1"/>
    </xf>
    <xf numFmtId="171" fontId="12" fillId="0" borderId="7" xfId="0" applyNumberFormat="1" applyFont="1" applyBorder="1" applyAlignment="1">
      <alignment horizontal="right" vertical="center"/>
    </xf>
    <xf numFmtId="166" fontId="12" fillId="5" borderId="2" xfId="346" applyNumberFormat="1" applyFont="1" applyFill="1" applyBorder="1" applyAlignment="1">
      <alignment horizontal="right" vertical="center" wrapText="1" indent="1"/>
    </xf>
    <xf numFmtId="0" fontId="29" fillId="0" borderId="0" xfId="0" applyFont="1" applyFill="1" applyBorder="1" applyAlignment="1" applyProtection="1">
      <alignment vertical="center"/>
    </xf>
    <xf numFmtId="0" fontId="23" fillId="0" borderId="5" xfId="0" applyFont="1" applyFill="1" applyBorder="1" applyAlignment="1">
      <alignment horizontal="left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14" fontId="21" fillId="4" borderId="2" xfId="0" applyNumberFormat="1" applyFont="1" applyFill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right" vertical="center"/>
    </xf>
    <xf numFmtId="165" fontId="24" fillId="2" borderId="0" xfId="0" applyNumberFormat="1" applyFont="1" applyFill="1" applyBorder="1" applyAlignment="1" applyProtection="1">
      <alignment horizontal="right" vertical="center"/>
      <protection locked="0"/>
    </xf>
    <xf numFmtId="0" fontId="29" fillId="2" borderId="0" xfId="0" applyFont="1" applyFill="1" applyBorder="1" applyAlignment="1" applyProtection="1">
      <alignment vertical="center"/>
    </xf>
    <xf numFmtId="165" fontId="24" fillId="2" borderId="0" xfId="0" applyNumberFormat="1" applyFont="1" applyFill="1" applyBorder="1" applyAlignment="1">
      <alignment horizontal="right" vertical="center" wrapText="1"/>
    </xf>
    <xf numFmtId="0" fontId="27" fillId="4" borderId="2" xfId="0" applyFont="1" applyFill="1" applyBorder="1" applyAlignment="1">
      <alignment horizontal="justify" vertical="center"/>
    </xf>
    <xf numFmtId="0" fontId="14" fillId="2" borderId="0" xfId="0" applyFont="1" applyFill="1" applyAlignment="1">
      <alignment horizontal="center" vertical="center"/>
    </xf>
    <xf numFmtId="0" fontId="12" fillId="2" borderId="7" xfId="0" applyFont="1" applyFill="1" applyBorder="1" applyAlignment="1">
      <alignment horizontal="justify" vertical="center"/>
    </xf>
    <xf numFmtId="165" fontId="23" fillId="10" borderId="2" xfId="346" applyNumberFormat="1" applyFont="1" applyFill="1" applyBorder="1" applyAlignment="1">
      <alignment vertical="center"/>
    </xf>
    <xf numFmtId="165" fontId="23" fillId="0" borderId="2" xfId="346" applyNumberFormat="1" applyFont="1" applyBorder="1" applyAlignment="1">
      <alignment vertical="center"/>
    </xf>
    <xf numFmtId="165" fontId="12" fillId="5" borderId="2" xfId="346" applyNumberFormat="1" applyFont="1" applyFill="1" applyBorder="1" applyAlignment="1">
      <alignment vertical="center"/>
    </xf>
    <xf numFmtId="165" fontId="12" fillId="5" borderId="6" xfId="346" applyNumberFormat="1" applyFont="1" applyFill="1" applyBorder="1" applyAlignment="1">
      <alignment vertical="center"/>
    </xf>
    <xf numFmtId="165" fontId="23" fillId="5" borderId="2" xfId="346" applyNumberFormat="1" applyFont="1" applyFill="1" applyBorder="1" applyAlignment="1">
      <alignment vertical="center"/>
    </xf>
    <xf numFmtId="165" fontId="12" fillId="5" borderId="4" xfId="346" applyNumberFormat="1" applyFont="1" applyFill="1" applyBorder="1" applyAlignment="1">
      <alignment vertical="center"/>
    </xf>
    <xf numFmtId="165" fontId="16" fillId="2" borderId="0" xfId="0" applyNumberFormat="1" applyFont="1" applyFill="1"/>
    <xf numFmtId="0" fontId="30" fillId="2" borderId="0" xfId="11" applyFont="1" applyFill="1"/>
    <xf numFmtId="0" fontId="31" fillId="2" borderId="0" xfId="11" applyFont="1" applyFill="1"/>
    <xf numFmtId="165" fontId="12" fillId="2" borderId="0" xfId="0" applyNumberFormat="1" applyFont="1" applyFill="1"/>
    <xf numFmtId="170" fontId="12" fillId="5" borderId="2" xfId="0" applyNumberFormat="1" applyFont="1" applyFill="1" applyBorder="1" applyAlignment="1">
      <alignment horizontal="right" vertical="center"/>
    </xf>
    <xf numFmtId="170" fontId="12" fillId="5" borderId="2" xfId="0" applyNumberFormat="1" applyFont="1" applyFill="1" applyBorder="1" applyAlignment="1">
      <alignment horizontal="right" vertical="center" wrapText="1"/>
    </xf>
    <xf numFmtId="0" fontId="12" fillId="5" borderId="2" xfId="0" applyFont="1" applyFill="1" applyBorder="1" applyAlignment="1">
      <alignment horizontal="right" vertical="center" wrapText="1"/>
    </xf>
    <xf numFmtId="168" fontId="12" fillId="5" borderId="2" xfId="0" applyNumberFormat="1" applyFont="1" applyFill="1" applyBorder="1" applyAlignment="1">
      <alignment horizontal="right" vertical="center" wrapText="1"/>
    </xf>
    <xf numFmtId="10" fontId="12" fillId="5" borderId="2" xfId="0" applyNumberFormat="1" applyFont="1" applyFill="1" applyBorder="1" applyAlignment="1">
      <alignment horizontal="right" vertical="center" wrapText="1"/>
    </xf>
    <xf numFmtId="170" fontId="25" fillId="5" borderId="2" xfId="0" applyNumberFormat="1" applyFont="1" applyFill="1" applyBorder="1" applyAlignment="1">
      <alignment horizontal="right" vertical="center" wrapText="1"/>
    </xf>
    <xf numFmtId="168" fontId="12" fillId="2" borderId="0" xfId="0" applyNumberFormat="1" applyFont="1" applyFill="1"/>
    <xf numFmtId="165" fontId="6" fillId="2" borderId="0" xfId="0" applyNumberFormat="1" applyFont="1" applyFill="1" applyAlignment="1">
      <alignment wrapText="1"/>
    </xf>
    <xf numFmtId="167" fontId="6" fillId="2" borderId="0" xfId="0" applyNumberFormat="1" applyFont="1" applyFill="1" applyAlignment="1">
      <alignment wrapText="1"/>
    </xf>
    <xf numFmtId="0" fontId="21" fillId="4" borderId="2" xfId="0" applyFont="1" applyFill="1" applyBorder="1" applyAlignment="1">
      <alignment horizontal="center" vertical="center" wrapText="1"/>
    </xf>
    <xf numFmtId="14" fontId="21" fillId="4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6" fillId="2" borderId="0" xfId="0" applyFont="1" applyFill="1" applyBorder="1"/>
    <xf numFmtId="0" fontId="14" fillId="0" borderId="0" xfId="0" applyFont="1" applyAlignment="1">
      <alignment horizontal="left" vertical="center"/>
    </xf>
    <xf numFmtId="165" fontId="32" fillId="2" borderId="0" xfId="0" applyNumberFormat="1" applyFont="1" applyFill="1"/>
    <xf numFmtId="0" fontId="32" fillId="2" borderId="0" xfId="0" applyFont="1" applyFill="1"/>
    <xf numFmtId="4" fontId="6" fillId="2" borderId="0" xfId="0" applyNumberFormat="1" applyFont="1" applyFill="1" applyAlignment="1">
      <alignment wrapText="1"/>
    </xf>
    <xf numFmtId="4" fontId="6" fillId="2" borderId="0" xfId="0" applyNumberFormat="1" applyFont="1" applyFill="1"/>
    <xf numFmtId="165" fontId="12" fillId="0" borderId="2" xfId="346" applyNumberFormat="1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center" vertical="center" wrapText="1"/>
    </xf>
    <xf numFmtId="14" fontId="21" fillId="4" borderId="2" xfId="0" applyNumberFormat="1" applyFont="1" applyFill="1" applyBorder="1" applyAlignment="1">
      <alignment horizontal="center" vertical="center" wrapText="1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168" fontId="24" fillId="2" borderId="0" xfId="0" applyNumberFormat="1" applyFont="1" applyFill="1"/>
    <xf numFmtId="170" fontId="24" fillId="5" borderId="2" xfId="0" applyNumberFormat="1" applyFont="1" applyFill="1" applyBorder="1" applyAlignment="1">
      <alignment horizontal="right" vertical="center"/>
    </xf>
    <xf numFmtId="49" fontId="12" fillId="5" borderId="2" xfId="0" applyNumberFormat="1" applyFont="1" applyFill="1" applyBorder="1" applyAlignment="1">
      <alignment horizontal="right" vertical="center" wrapText="1"/>
    </xf>
    <xf numFmtId="170" fontId="12" fillId="0" borderId="2" xfId="0" applyNumberFormat="1" applyFont="1" applyFill="1" applyBorder="1" applyAlignment="1">
      <alignment horizontal="right" vertical="center"/>
    </xf>
    <xf numFmtId="0" fontId="21" fillId="4" borderId="6" xfId="0" applyFont="1" applyFill="1" applyBorder="1" applyAlignment="1">
      <alignment horizontal="center" vertical="center" wrapText="1"/>
    </xf>
    <xf numFmtId="168" fontId="6" fillId="2" borderId="0" xfId="348" applyNumberFormat="1" applyFont="1" applyFill="1" applyAlignment="1">
      <alignment wrapText="1"/>
    </xf>
    <xf numFmtId="165" fontId="23" fillId="0" borderId="4" xfId="346" applyNumberFormat="1" applyFont="1" applyFill="1" applyBorder="1" applyAlignment="1">
      <alignment horizontal="right" vertical="center"/>
    </xf>
    <xf numFmtId="165" fontId="34" fillId="2" borderId="0" xfId="0" applyNumberFormat="1" applyFont="1" applyFill="1"/>
    <xf numFmtId="3" fontId="16" fillId="2" borderId="0" xfId="0" applyNumberFormat="1" applyFont="1" applyFill="1"/>
    <xf numFmtId="0" fontId="21" fillId="4" borderId="1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justify" vertical="center"/>
    </xf>
    <xf numFmtId="165" fontId="23" fillId="10" borderId="10" xfId="346" applyNumberFormat="1" applyFont="1" applyFill="1" applyBorder="1" applyAlignment="1">
      <alignment vertical="center"/>
    </xf>
    <xf numFmtId="165" fontId="23" fillId="0" borderId="10" xfId="346" applyNumberFormat="1" applyFont="1" applyBorder="1" applyAlignment="1">
      <alignment vertical="center"/>
    </xf>
    <xf numFmtId="165" fontId="12" fillId="5" borderId="10" xfId="346" applyNumberFormat="1" applyFont="1" applyFill="1" applyBorder="1" applyAlignment="1">
      <alignment vertical="center"/>
    </xf>
    <xf numFmtId="165" fontId="12" fillId="5" borderId="12" xfId="346" applyNumberFormat="1" applyFont="1" applyFill="1" applyBorder="1" applyAlignment="1">
      <alignment vertical="center"/>
    </xf>
    <xf numFmtId="165" fontId="12" fillId="5" borderId="11" xfId="346" applyNumberFormat="1" applyFont="1" applyFill="1" applyBorder="1" applyAlignment="1">
      <alignment vertical="center"/>
    </xf>
    <xf numFmtId="165" fontId="23" fillId="5" borderId="10" xfId="346" applyNumberFormat="1" applyFont="1" applyFill="1" applyBorder="1" applyAlignment="1">
      <alignment vertical="center"/>
    </xf>
    <xf numFmtId="165" fontId="12" fillId="5" borderId="0" xfId="346" applyNumberFormat="1" applyFont="1" applyFill="1" applyBorder="1" applyAlignment="1">
      <alignment vertical="center"/>
    </xf>
    <xf numFmtId="165" fontId="23" fillId="2" borderId="0" xfId="346" applyNumberFormat="1" applyFont="1" applyFill="1" applyBorder="1" applyAlignment="1">
      <alignment horizontal="right" vertical="center"/>
    </xf>
    <xf numFmtId="49" fontId="12" fillId="5" borderId="1" xfId="0" applyNumberFormat="1" applyFont="1" applyFill="1" applyBorder="1" applyAlignment="1">
      <alignment horizontal="left" vertical="center"/>
    </xf>
    <xf numFmtId="168" fontId="35" fillId="2" borderId="0" xfId="0" applyNumberFormat="1" applyFont="1" applyFill="1"/>
    <xf numFmtId="168" fontId="36" fillId="2" borderId="0" xfId="0" applyNumberFormat="1" applyFont="1" applyFill="1"/>
    <xf numFmtId="0" fontId="36" fillId="5" borderId="2" xfId="0" applyFont="1" applyFill="1" applyBorder="1" applyAlignment="1">
      <alignment horizontal="right" vertical="center" wrapText="1"/>
    </xf>
    <xf numFmtId="0" fontId="35" fillId="2" borderId="0" xfId="0" applyFont="1" applyFill="1"/>
    <xf numFmtId="170" fontId="36" fillId="5" borderId="2" xfId="0" applyNumberFormat="1" applyFont="1" applyFill="1" applyBorder="1" applyAlignment="1">
      <alignment horizontal="right" vertical="center" wrapText="1"/>
    </xf>
    <xf numFmtId="170" fontId="36" fillId="5" borderId="2" xfId="0" applyNumberFormat="1" applyFont="1" applyFill="1" applyBorder="1" applyAlignment="1">
      <alignment horizontal="right" vertical="center"/>
    </xf>
    <xf numFmtId="168" fontId="36" fillId="5" borderId="2" xfId="0" applyNumberFormat="1" applyFont="1" applyFill="1" applyBorder="1" applyAlignment="1">
      <alignment horizontal="right" vertical="center" wrapText="1"/>
    </xf>
    <xf numFmtId="49" fontId="36" fillId="5" borderId="2" xfId="0" applyNumberFormat="1" applyFont="1" applyFill="1" applyBorder="1" applyAlignment="1">
      <alignment horizontal="right" vertical="center" wrapText="1"/>
    </xf>
    <xf numFmtId="10" fontId="36" fillId="5" borderId="2" xfId="0" applyNumberFormat="1" applyFont="1" applyFill="1" applyBorder="1" applyAlignment="1">
      <alignment horizontal="right" vertical="center" wrapText="1"/>
    </xf>
    <xf numFmtId="0" fontId="37" fillId="2" borderId="0" xfId="0" applyFont="1" applyFill="1" applyBorder="1"/>
    <xf numFmtId="168" fontId="6" fillId="2" borderId="0" xfId="0" applyNumberFormat="1" applyFont="1" applyFill="1" applyBorder="1"/>
    <xf numFmtId="0" fontId="26" fillId="0" borderId="6" xfId="0" applyFont="1" applyFill="1" applyBorder="1" applyAlignment="1">
      <alignment horizontal="center" vertical="center" wrapText="1"/>
    </xf>
    <xf numFmtId="0" fontId="24" fillId="2" borderId="0" xfId="0" applyFont="1" applyFill="1"/>
    <xf numFmtId="165" fontId="12" fillId="0" borderId="4" xfId="346" applyNumberFormat="1" applyFont="1" applyFill="1" applyBorder="1" applyAlignment="1">
      <alignment horizontal="righ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2" fillId="0" borderId="1" xfId="0" quotePrefix="1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justify" vertical="center"/>
    </xf>
    <xf numFmtId="166" fontId="24" fillId="5" borderId="10" xfId="346" applyNumberFormat="1" applyFont="1" applyFill="1" applyBorder="1" applyAlignment="1">
      <alignment horizontal="right" vertical="center" wrapText="1" indent="1"/>
    </xf>
    <xf numFmtId="168" fontId="24" fillId="2" borderId="0" xfId="359" applyNumberFormat="1" applyFont="1" applyFill="1" applyBorder="1"/>
    <xf numFmtId="168" fontId="26" fillId="10" borderId="0" xfId="359" applyNumberFormat="1" applyFont="1" applyFill="1" applyBorder="1" applyAlignment="1">
      <alignment vertical="center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33" fillId="2" borderId="0" xfId="0" applyFont="1" applyFill="1" applyBorder="1" applyAlignment="1">
      <alignment horizontal="left"/>
    </xf>
    <xf numFmtId="0" fontId="21" fillId="4" borderId="6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1" fillId="4" borderId="9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/>
    </xf>
    <xf numFmtId="0" fontId="28" fillId="0" borderId="8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1" fillId="7" borderId="6" xfId="0" applyFont="1" applyFill="1" applyBorder="1" applyAlignment="1">
      <alignment horizontal="center" vertical="center" wrapText="1"/>
    </xf>
    <xf numFmtId="0" fontId="21" fillId="7" borderId="3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left" vertical="center"/>
    </xf>
    <xf numFmtId="0" fontId="20" fillId="7" borderId="3" xfId="0" applyFont="1" applyFill="1" applyBorder="1" applyAlignment="1">
      <alignment horizontal="left" vertical="center"/>
    </xf>
    <xf numFmtId="0" fontId="21" fillId="7" borderId="9" xfId="0" applyFont="1" applyFill="1" applyBorder="1" applyAlignment="1">
      <alignment horizontal="center" vertical="center" wrapText="1"/>
    </xf>
    <xf numFmtId="0" fontId="21" fillId="7" borderId="8" xfId="0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left" vertical="center" wrapText="1"/>
    </xf>
    <xf numFmtId="0" fontId="20" fillId="4" borderId="3" xfId="0" applyFont="1" applyFill="1" applyBorder="1" applyAlignment="1">
      <alignment horizontal="left" vertical="center"/>
    </xf>
    <xf numFmtId="169" fontId="21" fillId="4" borderId="6" xfId="0" applyNumberFormat="1" applyFont="1" applyFill="1" applyBorder="1" applyAlignment="1">
      <alignment horizontal="center" vertical="center" wrapText="1"/>
    </xf>
    <xf numFmtId="169" fontId="21" fillId="4" borderId="3" xfId="0" applyNumberFormat="1" applyFont="1" applyFill="1" applyBorder="1" applyAlignment="1">
      <alignment horizontal="center" vertical="center" wrapText="1"/>
    </xf>
    <xf numFmtId="169" fontId="21" fillId="4" borderId="1" xfId="0" applyNumberFormat="1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wrapText="1"/>
    </xf>
  </cellXfs>
  <cellStyles count="360">
    <cellStyle name="Comma" xfId="346" builtinId="3"/>
    <cellStyle name="Dziesiętny 2" xfId="329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Normal 2" xfId="359"/>
    <cellStyle name="Normalny_SP-95(0)" xfId="315"/>
    <cellStyle name="Percent" xfId="348" builtinId="5"/>
  </cellStyles>
  <dxfs count="0"/>
  <tableStyles count="0" defaultTableStyle="TableStyleMedium9" defaultPivotStyle="PivotStyleMedium4"/>
  <colors>
    <mruColors>
      <color rgb="FF6069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1</xdr:col>
      <xdr:colOff>2466975</xdr:colOff>
      <xdr:row>0</xdr:row>
      <xdr:rowOff>1762125</xdr:rowOff>
    </xdr:to>
    <xdr:pic>
      <xdr:nvPicPr>
        <xdr:cNvPr id="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27527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180975</xdr:rowOff>
    </xdr:from>
    <xdr:to>
      <xdr:col>4</xdr:col>
      <xdr:colOff>1080770</xdr:colOff>
      <xdr:row>33</xdr:row>
      <xdr:rowOff>172720</xdr:rowOff>
    </xdr:to>
    <xdr:grpSp>
      <xdr:nvGrpSpPr>
        <xdr:cNvPr id="231" name="Kanwa 216"/>
        <xdr:cNvGrpSpPr/>
      </xdr:nvGrpSpPr>
      <xdr:grpSpPr>
        <a:xfrm>
          <a:off x="390525" y="809625"/>
          <a:ext cx="9043670" cy="5706745"/>
          <a:chOff x="0" y="0"/>
          <a:chExt cx="9034145" cy="5706745"/>
        </a:xfrm>
      </xdr:grpSpPr>
      <xdr:sp macro="" textlink="">
        <xdr:nvSpPr>
          <xdr:cNvPr id="232" name="Prostokąt 93"/>
          <xdr:cNvSpPr/>
        </xdr:nvSpPr>
        <xdr:spPr>
          <a:xfrm>
            <a:off x="0" y="0"/>
            <a:ext cx="5753100" cy="5706745"/>
          </a:xfrm>
          <a:prstGeom prst="rect">
            <a:avLst/>
          </a:prstGeom>
          <a:noFill/>
        </xdr:spPr>
      </xdr:sp>
      <xdr:sp macro="" textlink="">
        <xdr:nvSpPr>
          <xdr:cNvPr id="233" name="Text Box 4"/>
          <xdr:cNvSpPr txBox="1">
            <a:spLocks noChangeArrowheads="1"/>
          </xdr:cNvSpPr>
        </xdr:nvSpPr>
        <xdr:spPr bwMode="auto">
          <a:xfrm>
            <a:off x="1997710" y="0"/>
            <a:ext cx="2787650" cy="447040"/>
          </a:xfrm>
          <a:prstGeom prst="rect">
            <a:avLst/>
          </a:prstGeom>
          <a:solidFill>
            <a:srgbClr val="154380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spcAft>
                <a:spcPts val="0"/>
              </a:spcAft>
            </a:pPr>
            <a:r>
              <a:rPr lang="pl-PL" sz="1000" b="1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Orbis Spółka Akcyjna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ctr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jednostka dominująca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34" name="Text Box 5"/>
          <xdr:cNvSpPr txBox="1">
            <a:spLocks noChangeArrowheads="1"/>
          </xdr:cNvSpPr>
        </xdr:nvSpPr>
        <xdr:spPr bwMode="auto">
          <a:xfrm>
            <a:off x="2062480" y="700405"/>
            <a:ext cx="2742565" cy="345440"/>
          </a:xfrm>
          <a:prstGeom prst="rect">
            <a:avLst/>
          </a:prstGeom>
          <a:solidFill>
            <a:srgbClr val="5B6689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 b="1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                         PODMIOTY ZALEŻNE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35" name="Text Box 6"/>
          <xdr:cNvSpPr txBox="1">
            <a:spLocks noChangeArrowheads="1"/>
          </xdr:cNvSpPr>
        </xdr:nvSpPr>
        <xdr:spPr bwMode="auto">
          <a:xfrm>
            <a:off x="5080" y="1257300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UAB Hekon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36" name="Text Box 7"/>
          <xdr:cNvSpPr txBox="1">
            <a:spLocks noChangeArrowheads="1"/>
          </xdr:cNvSpPr>
        </xdr:nvSpPr>
        <xdr:spPr bwMode="auto">
          <a:xfrm>
            <a:off x="2747645" y="1257300"/>
            <a:ext cx="2054860" cy="341630"/>
          </a:xfrm>
          <a:prstGeom prst="rect">
            <a:avLst/>
          </a:prstGeom>
          <a:solidFill>
            <a:srgbClr val="352664">
              <a:alpha val="99000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Hekon-Hotele Ekonomiczne S.A.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37" name="Text Box 8"/>
          <xdr:cNvSpPr txBox="1">
            <a:spLocks noChangeArrowheads="1"/>
          </xdr:cNvSpPr>
        </xdr:nvSpPr>
        <xdr:spPr bwMode="auto">
          <a:xfrm>
            <a:off x="2725420" y="3145155"/>
            <a:ext cx="2059940" cy="341630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Hotels Zrt.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38" name="Text Box 9"/>
          <xdr:cNvSpPr txBox="1">
            <a:spLocks noChangeArrowheads="1"/>
          </xdr:cNvSpPr>
        </xdr:nvSpPr>
        <xdr:spPr bwMode="auto">
          <a:xfrm>
            <a:off x="2736215" y="2566035"/>
            <a:ext cx="2054860" cy="340995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Corporate Sp. z o. o.**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39" name="Text Box 10"/>
          <xdr:cNvSpPr txBox="1">
            <a:spLocks noChangeArrowheads="1"/>
          </xdr:cNvSpPr>
        </xdr:nvSpPr>
        <xdr:spPr bwMode="auto">
          <a:xfrm>
            <a:off x="2747645" y="1942465"/>
            <a:ext cx="2056130" cy="342900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Orbis Kontrakty Sp. z o.o.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240" name="Line 11"/>
          <xdr:cNvCxnSpPr/>
        </xdr:nvCxnSpPr>
        <xdr:spPr bwMode="auto">
          <a:xfrm>
            <a:off x="3433445" y="447040"/>
            <a:ext cx="635" cy="23812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1" name="Line 12"/>
          <xdr:cNvCxnSpPr/>
        </xdr:nvCxnSpPr>
        <xdr:spPr bwMode="auto">
          <a:xfrm>
            <a:off x="4805045" y="799465"/>
            <a:ext cx="80073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2" name="Line 13"/>
          <xdr:cNvCxnSpPr/>
        </xdr:nvCxnSpPr>
        <xdr:spPr bwMode="auto">
          <a:xfrm flipH="1">
            <a:off x="4791076" y="1369060"/>
            <a:ext cx="80073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3" name="Line 14"/>
          <xdr:cNvCxnSpPr/>
        </xdr:nvCxnSpPr>
        <xdr:spPr bwMode="auto">
          <a:xfrm flipH="1">
            <a:off x="4791076" y="3324860"/>
            <a:ext cx="81597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4" name="Line 15"/>
          <xdr:cNvCxnSpPr/>
        </xdr:nvCxnSpPr>
        <xdr:spPr bwMode="auto">
          <a:xfrm flipH="1">
            <a:off x="4785361" y="2756535"/>
            <a:ext cx="80073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45" name="Line 16"/>
          <xdr:cNvCxnSpPr/>
        </xdr:nvCxnSpPr>
        <xdr:spPr bwMode="auto">
          <a:xfrm flipH="1">
            <a:off x="4806316" y="2056765"/>
            <a:ext cx="80073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46" name="Text Box 17"/>
          <xdr:cNvSpPr txBox="1">
            <a:spLocks noChangeArrowheads="1"/>
          </xdr:cNvSpPr>
        </xdr:nvSpPr>
        <xdr:spPr bwMode="auto">
          <a:xfrm>
            <a:off x="4919980" y="1257300"/>
            <a:ext cx="570865" cy="2286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47" name="Text Box 18"/>
          <xdr:cNvSpPr txBox="1">
            <a:spLocks noChangeArrowheads="1"/>
          </xdr:cNvSpPr>
        </xdr:nvSpPr>
        <xdr:spPr bwMode="auto">
          <a:xfrm>
            <a:off x="4919980" y="1942465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80,00%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48" name="Text Box 19"/>
          <xdr:cNvSpPr txBox="1">
            <a:spLocks noChangeArrowheads="1"/>
          </xdr:cNvSpPr>
        </xdr:nvSpPr>
        <xdr:spPr bwMode="auto">
          <a:xfrm>
            <a:off x="4919980" y="2628900"/>
            <a:ext cx="570865" cy="23241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95,08%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49" name="Text Box 20"/>
          <xdr:cNvSpPr txBox="1">
            <a:spLocks noChangeArrowheads="1"/>
          </xdr:cNvSpPr>
        </xdr:nvSpPr>
        <xdr:spPr bwMode="auto">
          <a:xfrm>
            <a:off x="4919980" y="3201670"/>
            <a:ext cx="570865" cy="22860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PBP OR</a:t>
            </a: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250" name="Line 21"/>
          <xdr:cNvCxnSpPr/>
        </xdr:nvCxnSpPr>
        <xdr:spPr bwMode="auto">
          <a:xfrm>
            <a:off x="8805545" y="799465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51" name="Line 22"/>
          <xdr:cNvCxnSpPr/>
        </xdr:nvCxnSpPr>
        <xdr:spPr bwMode="auto">
          <a:xfrm>
            <a:off x="2633980" y="1485900"/>
            <a:ext cx="1136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52" name="Line 23"/>
          <xdr:cNvCxnSpPr/>
        </xdr:nvCxnSpPr>
        <xdr:spPr bwMode="auto">
          <a:xfrm flipH="1">
            <a:off x="1833880" y="1371600"/>
            <a:ext cx="8001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53" name="Text Box 24"/>
          <xdr:cNvSpPr txBox="1">
            <a:spLocks noChangeArrowheads="1"/>
          </xdr:cNvSpPr>
        </xdr:nvSpPr>
        <xdr:spPr bwMode="auto">
          <a:xfrm>
            <a:off x="1948815" y="1257300"/>
            <a:ext cx="56959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33</a:t>
            </a: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WT Wil</a:t>
            </a:r>
            <a:r>
              <a:rPr lang="pl-PL" sz="800" b="1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            PODMIOTY ZALEŻNE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kasy Sp. z o.o.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,33%</a:t>
            </a:r>
            <a:r>
              <a:rPr lang="pl-PL" sz="7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15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54" name="Text Box 25"/>
          <xdr:cNvSpPr txBox="1">
            <a:spLocks noChangeArrowheads="1"/>
          </xdr:cNvSpPr>
        </xdr:nvSpPr>
        <xdr:spPr bwMode="auto">
          <a:xfrm>
            <a:off x="1948815" y="1942465"/>
            <a:ext cx="56959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20,00%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UAB Hekon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255" name="Line 26"/>
          <xdr:cNvCxnSpPr/>
        </xdr:nvCxnSpPr>
        <xdr:spPr bwMode="auto">
          <a:xfrm>
            <a:off x="2519045" y="2056765"/>
            <a:ext cx="22860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56" name="Line 27"/>
          <xdr:cNvCxnSpPr/>
        </xdr:nvCxnSpPr>
        <xdr:spPr bwMode="auto">
          <a:xfrm>
            <a:off x="2633980" y="1371600"/>
            <a:ext cx="0" cy="34290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57" name="Line 28"/>
          <xdr:cNvCxnSpPr/>
        </xdr:nvCxnSpPr>
        <xdr:spPr bwMode="auto">
          <a:xfrm flipH="1">
            <a:off x="2177416" y="1714500"/>
            <a:ext cx="4565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58" name="Line 29"/>
          <xdr:cNvCxnSpPr/>
        </xdr:nvCxnSpPr>
        <xdr:spPr bwMode="auto">
          <a:xfrm>
            <a:off x="2177415" y="1714500"/>
            <a:ext cx="0" cy="22796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259" name="Line 30"/>
          <xdr:cNvCxnSpPr/>
        </xdr:nvCxnSpPr>
        <xdr:spPr bwMode="auto">
          <a:xfrm>
            <a:off x="2177415" y="1714500"/>
            <a:ext cx="0" cy="22796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60" name="Line 31"/>
          <xdr:cNvCxnSpPr/>
        </xdr:nvCxnSpPr>
        <xdr:spPr bwMode="auto">
          <a:xfrm flipH="1">
            <a:off x="2633981" y="2628900"/>
            <a:ext cx="11366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261" name="Line 32"/>
          <xdr:cNvCxnSpPr/>
        </xdr:nvCxnSpPr>
        <xdr:spPr bwMode="auto">
          <a:xfrm>
            <a:off x="2633980" y="2514600"/>
            <a:ext cx="0" cy="45720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262" name="Line 33"/>
          <xdr:cNvCxnSpPr/>
        </xdr:nvCxnSpPr>
        <xdr:spPr bwMode="auto">
          <a:xfrm>
            <a:off x="2633980" y="3428365"/>
            <a:ext cx="11366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263" name="Line 34"/>
          <xdr:cNvCxnSpPr/>
        </xdr:nvCxnSpPr>
        <xdr:spPr bwMode="auto">
          <a:xfrm>
            <a:off x="2633980" y="3428365"/>
            <a:ext cx="11366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264" name="Line 35"/>
          <xdr:cNvCxnSpPr/>
        </xdr:nvCxnSpPr>
        <xdr:spPr bwMode="auto">
          <a:xfrm>
            <a:off x="2633980" y="3428365"/>
            <a:ext cx="11366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265" name="Line 36"/>
          <xdr:cNvCxnSpPr/>
        </xdr:nvCxnSpPr>
        <xdr:spPr bwMode="auto">
          <a:xfrm>
            <a:off x="6176645" y="4000500"/>
            <a:ext cx="114935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266" name="Line 37"/>
          <xdr:cNvCxnSpPr/>
        </xdr:nvCxnSpPr>
        <xdr:spPr bwMode="auto">
          <a:xfrm flipH="1">
            <a:off x="1833880" y="2628900"/>
            <a:ext cx="800100" cy="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 type="triangle" w="med" len="med"/>
              </a14:hiddenLine>
            </a:ext>
          </a:extLst>
        </xdr:spPr>
      </xdr:cxnSp>
      <xdr:cxnSp macro="">
        <xdr:nvCxnSpPr>
          <xdr:cNvPr id="267" name="Line 38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268" name="Line 39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269" name="Line 40"/>
          <xdr:cNvCxnSpPr/>
        </xdr:nvCxnSpPr>
        <xdr:spPr bwMode="auto">
          <a:xfrm flipH="1">
            <a:off x="7433946" y="3086100"/>
            <a:ext cx="343535" cy="1270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270" name="Line 41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271" name="Line 42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272" name="Line 43"/>
          <xdr:cNvCxnSpPr/>
        </xdr:nvCxnSpPr>
        <xdr:spPr bwMode="auto">
          <a:xfrm>
            <a:off x="9034145" y="799465"/>
            <a:ext cx="0" cy="572135"/>
          </a:xfrm>
          <a:prstGeom prst="line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cxnSp>
      <xdr:cxnSp macro="">
        <xdr:nvCxnSpPr>
          <xdr:cNvPr id="273" name="Line 44"/>
          <xdr:cNvCxnSpPr/>
        </xdr:nvCxnSpPr>
        <xdr:spPr bwMode="auto">
          <a:xfrm>
            <a:off x="5601335" y="799465"/>
            <a:ext cx="5715" cy="195834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4" name="AutoShape 45"/>
          <xdr:cNvCxnSpPr>
            <a:cxnSpLocks noChangeShapeType="1"/>
            <a:stCxn id="241" idx="1"/>
          </xdr:cNvCxnSpPr>
        </xdr:nvCxnSpPr>
        <xdr:spPr bwMode="auto">
          <a:xfrm>
            <a:off x="5605780" y="799466"/>
            <a:ext cx="8052" cy="3582034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75" name="AutoShape 48"/>
          <xdr:cNvCxnSpPr>
            <a:cxnSpLocks noChangeShapeType="1"/>
          </xdr:cNvCxnSpPr>
        </xdr:nvCxnSpPr>
        <xdr:spPr bwMode="auto">
          <a:xfrm>
            <a:off x="9034145" y="422529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76" name="Text Box 55"/>
          <xdr:cNvSpPr txBox="1">
            <a:spLocks noChangeArrowheads="1"/>
          </xdr:cNvSpPr>
        </xdr:nvSpPr>
        <xdr:spPr bwMode="auto">
          <a:xfrm>
            <a:off x="2736215" y="3693160"/>
            <a:ext cx="2059940" cy="341630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Hotels Romania s.r.l. 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77" name="Text Box 56"/>
          <xdr:cNvSpPr txBox="1">
            <a:spLocks noChangeArrowheads="1"/>
          </xdr:cNvSpPr>
        </xdr:nvSpPr>
        <xdr:spPr bwMode="auto">
          <a:xfrm>
            <a:off x="2747645" y="4225290"/>
            <a:ext cx="2059940" cy="341630"/>
          </a:xfrm>
          <a:prstGeom prst="rect">
            <a:avLst/>
          </a:prstGeom>
          <a:solidFill>
            <a:srgbClr val="35266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Katerinska Hotel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79" name="Text Box 59"/>
          <xdr:cNvSpPr txBox="1">
            <a:spLocks noChangeArrowheads="1"/>
          </xdr:cNvSpPr>
        </xdr:nvSpPr>
        <xdr:spPr bwMode="auto">
          <a:xfrm>
            <a:off x="0" y="2757805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Accor Pannonia Slovakia, s.r.o.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80" name="Text Box 60"/>
          <xdr:cNvSpPr txBox="1">
            <a:spLocks noChangeArrowheads="1"/>
          </xdr:cNvSpPr>
        </xdr:nvSpPr>
        <xdr:spPr bwMode="auto">
          <a:xfrm>
            <a:off x="0" y="3100070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Blaha Hotel Szállodaüzemeltető Kft. 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81" name="Text Box 61"/>
          <xdr:cNvSpPr txBox="1">
            <a:spLocks noChangeArrowheads="1"/>
          </xdr:cNvSpPr>
        </xdr:nvSpPr>
        <xdr:spPr bwMode="auto">
          <a:xfrm>
            <a:off x="6350" y="3428365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WTCM Budapest Kft.**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82" name="Text Box 62"/>
          <xdr:cNvSpPr txBox="1">
            <a:spLocks noChangeArrowheads="1"/>
          </xdr:cNvSpPr>
        </xdr:nvSpPr>
        <xdr:spPr bwMode="auto">
          <a:xfrm>
            <a:off x="0" y="3999230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Novy Smichov Gate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83" name="Text Box 63"/>
          <xdr:cNvSpPr txBox="1">
            <a:spLocks noChangeArrowheads="1"/>
          </xdr:cNvSpPr>
        </xdr:nvSpPr>
        <xdr:spPr bwMode="auto">
          <a:xfrm>
            <a:off x="6350" y="4335145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H-Development  CZ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84" name="Text Box 64"/>
          <xdr:cNvSpPr txBox="1">
            <a:spLocks noChangeArrowheads="1"/>
          </xdr:cNvSpPr>
        </xdr:nvSpPr>
        <xdr:spPr bwMode="auto">
          <a:xfrm>
            <a:off x="0" y="4644390"/>
            <a:ext cx="1827530" cy="226060"/>
          </a:xfrm>
          <a:prstGeom prst="rect">
            <a:avLst/>
          </a:prstGeom>
          <a:solidFill>
            <a:srgbClr val="4DA9D4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en-US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Business Estate Entity  a.s.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85" name="Text Box 65"/>
          <xdr:cNvSpPr txBox="1">
            <a:spLocks noChangeArrowheads="1"/>
          </xdr:cNvSpPr>
        </xdr:nvSpPr>
        <xdr:spPr bwMode="auto">
          <a:xfrm>
            <a:off x="1947545" y="2757805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86" name="Text Box 66"/>
          <xdr:cNvSpPr txBox="1">
            <a:spLocks noChangeArrowheads="1"/>
          </xdr:cNvSpPr>
        </xdr:nvSpPr>
        <xdr:spPr bwMode="auto">
          <a:xfrm>
            <a:off x="1947545" y="310007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44,42%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87" name="Text Box 67"/>
          <xdr:cNvSpPr txBox="1">
            <a:spLocks noChangeArrowheads="1"/>
          </xdr:cNvSpPr>
        </xdr:nvSpPr>
        <xdr:spPr bwMode="auto">
          <a:xfrm>
            <a:off x="1948815" y="343027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99,92%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88" name="Text Box 68"/>
          <xdr:cNvSpPr txBox="1">
            <a:spLocks noChangeArrowheads="1"/>
          </xdr:cNvSpPr>
        </xdr:nvSpPr>
        <xdr:spPr bwMode="auto">
          <a:xfrm>
            <a:off x="1947545" y="399542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89" name="Text Box 69"/>
          <xdr:cNvSpPr txBox="1">
            <a:spLocks noChangeArrowheads="1"/>
          </xdr:cNvSpPr>
        </xdr:nvSpPr>
        <xdr:spPr bwMode="auto">
          <a:xfrm>
            <a:off x="1947545" y="433705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90" name="Text Box 70"/>
          <xdr:cNvSpPr txBox="1">
            <a:spLocks noChangeArrowheads="1"/>
          </xdr:cNvSpPr>
        </xdr:nvSpPr>
        <xdr:spPr bwMode="auto">
          <a:xfrm>
            <a:off x="1947545" y="464439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291" name="Line 71"/>
          <xdr:cNvCxnSpPr/>
        </xdr:nvCxnSpPr>
        <xdr:spPr bwMode="auto">
          <a:xfrm flipH="1">
            <a:off x="4785361" y="3885565"/>
            <a:ext cx="80073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92" name="Line 72"/>
          <xdr:cNvCxnSpPr/>
        </xdr:nvCxnSpPr>
        <xdr:spPr bwMode="auto">
          <a:xfrm flipH="1">
            <a:off x="4807586" y="4375150"/>
            <a:ext cx="800735" cy="12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sp macro="" textlink="">
        <xdr:nvSpPr>
          <xdr:cNvPr id="294" name="Text Box 75"/>
          <xdr:cNvSpPr txBox="1">
            <a:spLocks noChangeArrowheads="1"/>
          </xdr:cNvSpPr>
        </xdr:nvSpPr>
        <xdr:spPr bwMode="auto">
          <a:xfrm>
            <a:off x="4919980" y="377063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sp macro="" textlink="">
        <xdr:nvSpPr>
          <xdr:cNvPr id="295" name="Text Box 76"/>
          <xdr:cNvSpPr txBox="1">
            <a:spLocks noChangeArrowheads="1"/>
          </xdr:cNvSpPr>
        </xdr:nvSpPr>
        <xdr:spPr bwMode="auto">
          <a:xfrm>
            <a:off x="4919980" y="4244340"/>
            <a:ext cx="570865" cy="229870"/>
          </a:xfrm>
          <a:prstGeom prst="rect">
            <a:avLst/>
          </a:prstGeom>
          <a:solidFill>
            <a:srgbClr val="A6A6A6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Arial"/>
              </a:rPr>
              <a:t>100%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8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  <a:p>
            <a:pPr algn="just">
              <a:spcAft>
                <a:spcPts val="0"/>
              </a:spcAft>
            </a:pPr>
            <a:r>
              <a:rPr lang="pl-PL" sz="1000">
                <a:solidFill>
                  <a:srgbClr val="FFFFFF"/>
                </a:solidFill>
                <a:effectLst/>
                <a:latin typeface="Arial"/>
                <a:ea typeface="Calibri"/>
                <a:cs typeface="Times New Roman"/>
              </a:rPr>
              <a:t> </a:t>
            </a:r>
            <a:endParaRPr lang="pl-PL" sz="1000">
              <a:effectLst/>
              <a:latin typeface="Arial"/>
              <a:ea typeface="Calibri"/>
              <a:cs typeface="Times New Roman"/>
            </a:endParaRPr>
          </a:p>
        </xdr:txBody>
      </xdr:sp>
      <xdr:cxnSp macro="">
        <xdr:nvCxnSpPr>
          <xdr:cNvPr id="297" name="AutoShape 79"/>
          <xdr:cNvCxnSpPr>
            <a:cxnSpLocks noChangeShapeType="1"/>
          </xdr:cNvCxnSpPr>
        </xdr:nvCxnSpPr>
        <xdr:spPr bwMode="auto">
          <a:xfrm flipH="1">
            <a:off x="2633980" y="3302000"/>
            <a:ext cx="91440" cy="63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98" name="AutoShape 80"/>
          <xdr:cNvCxnSpPr>
            <a:cxnSpLocks noChangeShapeType="1"/>
            <a:stCxn id="285" idx="3"/>
          </xdr:cNvCxnSpPr>
        </xdr:nvCxnSpPr>
        <xdr:spPr bwMode="auto">
          <a:xfrm>
            <a:off x="2518410" y="2872740"/>
            <a:ext cx="115570" cy="429895"/>
          </a:xfrm>
          <a:prstGeom prst="bentConnector2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299" name="AutoShape 81"/>
          <xdr:cNvCxnSpPr>
            <a:cxnSpLocks noChangeShapeType="1"/>
            <a:stCxn id="287" idx="3"/>
          </xdr:cNvCxnSpPr>
        </xdr:nvCxnSpPr>
        <xdr:spPr bwMode="auto">
          <a:xfrm flipV="1">
            <a:off x="2519680" y="3268981"/>
            <a:ext cx="115570" cy="276224"/>
          </a:xfrm>
          <a:prstGeom prst="bentConnector2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0" name="AutoShape 82"/>
          <xdr:cNvCxnSpPr>
            <a:cxnSpLocks noChangeShapeType="1"/>
            <a:stCxn id="286" idx="3"/>
          </xdr:cNvCxnSpPr>
        </xdr:nvCxnSpPr>
        <xdr:spPr bwMode="auto">
          <a:xfrm>
            <a:off x="2518410" y="3215005"/>
            <a:ext cx="115570" cy="63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1" name="AutoShape 83"/>
          <xdr:cNvCxnSpPr>
            <a:cxnSpLocks noChangeShapeType="1"/>
            <a:stCxn id="285" idx="1"/>
            <a:endCxn id="279" idx="3"/>
          </xdr:cNvCxnSpPr>
        </xdr:nvCxnSpPr>
        <xdr:spPr bwMode="auto">
          <a:xfrm flipH="1" flipV="1">
            <a:off x="1827530" y="2870835"/>
            <a:ext cx="120015" cy="190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2" name="AutoShape 84"/>
          <xdr:cNvCxnSpPr>
            <a:cxnSpLocks noChangeShapeType="1"/>
            <a:stCxn id="286" idx="1"/>
            <a:endCxn id="280" idx="3"/>
          </xdr:cNvCxnSpPr>
        </xdr:nvCxnSpPr>
        <xdr:spPr bwMode="auto">
          <a:xfrm flipH="1" flipV="1">
            <a:off x="1827530" y="3213100"/>
            <a:ext cx="120015" cy="190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3" name="AutoShape 85"/>
          <xdr:cNvCxnSpPr>
            <a:cxnSpLocks noChangeShapeType="1"/>
            <a:stCxn id="287" idx="1"/>
            <a:endCxn id="281" idx="3"/>
          </xdr:cNvCxnSpPr>
        </xdr:nvCxnSpPr>
        <xdr:spPr bwMode="auto">
          <a:xfrm flipH="1" flipV="1">
            <a:off x="1833880" y="3541395"/>
            <a:ext cx="114935" cy="381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4" name="AutoShape 86"/>
          <xdr:cNvCxnSpPr>
            <a:cxnSpLocks noChangeShapeType="1"/>
            <a:stCxn id="288" idx="1"/>
            <a:endCxn id="282" idx="3"/>
          </xdr:cNvCxnSpPr>
        </xdr:nvCxnSpPr>
        <xdr:spPr bwMode="auto">
          <a:xfrm flipH="1">
            <a:off x="1827530" y="4110355"/>
            <a:ext cx="120015" cy="190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5" name="AutoShape 87"/>
          <xdr:cNvCxnSpPr>
            <a:cxnSpLocks noChangeShapeType="1"/>
            <a:stCxn id="289" idx="1"/>
            <a:endCxn id="283" idx="3"/>
          </xdr:cNvCxnSpPr>
        </xdr:nvCxnSpPr>
        <xdr:spPr bwMode="auto">
          <a:xfrm flipH="1" flipV="1">
            <a:off x="1833880" y="4448175"/>
            <a:ext cx="113665" cy="381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6" name="AutoShape 88"/>
          <xdr:cNvCxnSpPr>
            <a:cxnSpLocks noChangeShapeType="1"/>
            <a:stCxn id="290" idx="1"/>
            <a:endCxn id="284" idx="3"/>
          </xdr:cNvCxnSpPr>
        </xdr:nvCxnSpPr>
        <xdr:spPr bwMode="auto">
          <a:xfrm flipH="1" flipV="1">
            <a:off x="1827530" y="4757420"/>
            <a:ext cx="120015" cy="190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7" name="AutoShape 89"/>
          <xdr:cNvCxnSpPr>
            <a:cxnSpLocks noChangeShapeType="1"/>
          </xdr:cNvCxnSpPr>
        </xdr:nvCxnSpPr>
        <xdr:spPr bwMode="auto">
          <a:xfrm flipH="1">
            <a:off x="2633980" y="4110355"/>
            <a:ext cx="1270" cy="64706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8" name="AutoShape 90"/>
          <xdr:cNvCxnSpPr>
            <a:cxnSpLocks noChangeShapeType="1"/>
            <a:endCxn id="277" idx="1"/>
          </xdr:cNvCxnSpPr>
        </xdr:nvCxnSpPr>
        <xdr:spPr bwMode="auto">
          <a:xfrm>
            <a:off x="2635250" y="4395470"/>
            <a:ext cx="112395" cy="63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09" name="AutoShape 91"/>
          <xdr:cNvCxnSpPr>
            <a:cxnSpLocks noChangeShapeType="1"/>
            <a:stCxn id="288" idx="3"/>
          </xdr:cNvCxnSpPr>
        </xdr:nvCxnSpPr>
        <xdr:spPr bwMode="auto">
          <a:xfrm>
            <a:off x="2518410" y="4110355"/>
            <a:ext cx="116840" cy="1905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0" name="AutoShape 92"/>
          <xdr:cNvCxnSpPr>
            <a:cxnSpLocks noChangeShapeType="1"/>
            <a:stCxn id="290" idx="3"/>
          </xdr:cNvCxnSpPr>
        </xdr:nvCxnSpPr>
        <xdr:spPr bwMode="auto">
          <a:xfrm flipV="1">
            <a:off x="2518410" y="4757421"/>
            <a:ext cx="116840" cy="1904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311" name="AutoShape 93"/>
          <xdr:cNvCxnSpPr>
            <a:cxnSpLocks noChangeShapeType="1"/>
            <a:stCxn id="289" idx="3"/>
          </xdr:cNvCxnSpPr>
        </xdr:nvCxnSpPr>
        <xdr:spPr bwMode="auto">
          <a:xfrm flipV="1">
            <a:off x="2518410" y="4448175"/>
            <a:ext cx="115570" cy="3810"/>
          </a:xfrm>
          <a:prstGeom prst="bentConnector3">
            <a:avLst>
              <a:gd name="adj1" fmla="val 50000"/>
            </a:avLst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_FINANCE-CONSOLIDATION-REPORTING/RAPORTY_FINANSOWE/sprawozdania%20gieldowe/p&#243;&#322;roczne/Konsolidacja_30.06.2013/Pakiety_sp&#243;&#322;ki/Orbis/Orbis_Pakiet_konsolidacyjny_30.06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t"/>
      <sheetName val="b"/>
      <sheetName val=" rw"/>
      <sheetName val="kap"/>
      <sheetName val="cf"/>
      <sheetName val="n do rachunku"/>
      <sheetName val="n do bilansu"/>
      <sheetName val="n do cf"/>
      <sheetName val="rzecz akt trw 30.06.2013"/>
      <sheetName val="rzecz akt trw 31.12.2012"/>
      <sheetName val="rzecz akt trw 30.06.2012"/>
      <sheetName val="rzecz akt trw 30.09.2010"/>
      <sheetName val="WNiP 30.06.2013"/>
      <sheetName val="WNiP 31.12.2012"/>
      <sheetName val="WNiP 30.06.2012"/>
      <sheetName val="WNiP 30.09.2010"/>
      <sheetName val="rezerwy"/>
      <sheetName val="świad prac"/>
      <sheetName val="kred i poży"/>
      <sheetName val="zob war"/>
      <sheetName val="przyszłe zobowiązania inwestycy"/>
      <sheetName val="podmioty powiązane"/>
      <sheetName val="połączenia jed"/>
      <sheetName val="Wspólne przedsięwzięcia"/>
      <sheetName val="inf fin o jedn pow"/>
      <sheetName val="NWK_30.06.2013"/>
      <sheetName val="NWK_30.06.2012"/>
      <sheetName val="NWNK_30.06.2013"/>
      <sheetName val="Działalność zaniechana"/>
      <sheetName val="skład gr kap"/>
      <sheetName val="Wart niemat - zakup"/>
      <sheetName val="Wart. niemat. sprzedaż "/>
      <sheetName val="śr trwałe zakup"/>
      <sheetName val="Śr. trw_sprzedaż "/>
      <sheetName val="Zapasy zakup-sprzedaż"/>
      <sheetName val="Sheet1"/>
      <sheetName val="Sheet2"/>
    </sheetNames>
    <sheetDataSet>
      <sheetData sheetId="0"/>
      <sheetData sheetId="1"/>
      <sheetData sheetId="2">
        <row r="55">
          <cell r="A55" t="str">
            <v>Zyski i straty aktuarialne z tyt. programu określonych świadczeń pracowniczych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3"/>
  <sheetViews>
    <sheetView tabSelected="1" zoomScaleNormal="100" workbookViewId="0">
      <selection activeCell="A2" sqref="A2:B2"/>
    </sheetView>
  </sheetViews>
  <sheetFormatPr defaultColWidth="10.875" defaultRowHeight="15" x14ac:dyDescent="0.2"/>
  <cols>
    <col min="1" max="1" width="4.375" style="2" customWidth="1"/>
    <col min="2" max="2" width="99.875" style="2" customWidth="1"/>
    <col min="3" max="16384" width="10.875" style="2"/>
  </cols>
  <sheetData>
    <row r="1" spans="1:7" ht="147.94999999999999" customHeight="1" x14ac:dyDescent="0.2"/>
    <row r="2" spans="1:7" s="4" customFormat="1" ht="41.1" customHeight="1" x14ac:dyDescent="0.25">
      <c r="A2" s="188" t="s">
        <v>250</v>
      </c>
      <c r="B2" s="189"/>
    </row>
    <row r="4" spans="1:7" ht="15.75" x14ac:dyDescent="0.25">
      <c r="A4" s="190" t="s">
        <v>9</v>
      </c>
      <c r="B4" s="190"/>
      <c r="C4" s="3"/>
    </row>
    <row r="5" spans="1:7" ht="15.75" x14ac:dyDescent="0.25">
      <c r="A5" s="16" t="s">
        <v>26</v>
      </c>
      <c r="B5" s="20" t="str">
        <f>'RZiS i spr. z całkowitych doch.'!B3</f>
        <v>Skonsolidowany rachunek zysków i strat</v>
      </c>
      <c r="C5" s="3"/>
      <c r="D5" s="3"/>
      <c r="E5" s="3"/>
      <c r="F5" s="3"/>
      <c r="G5" s="3"/>
    </row>
    <row r="6" spans="1:7" ht="15.75" x14ac:dyDescent="0.25">
      <c r="A6" s="16" t="s">
        <v>27</v>
      </c>
      <c r="B6" s="17" t="str">
        <f>'Spr. z sytuacji finansowej'!B3</f>
        <v>Skonsolidowane sprawozdanie z sytuacji finansowej</v>
      </c>
      <c r="C6" s="3"/>
      <c r="D6" s="3"/>
      <c r="E6" s="3"/>
      <c r="F6" s="3"/>
      <c r="G6" s="3"/>
    </row>
    <row r="7" spans="1:7" ht="15.75" x14ac:dyDescent="0.25">
      <c r="A7" s="16" t="s">
        <v>28</v>
      </c>
      <c r="B7" s="17" t="str">
        <f>'Zmiany w kapitale'!B3</f>
        <v>Skonsolidowane sprawozdanie ze zmian w kapitale własnym</v>
      </c>
      <c r="C7" s="3"/>
      <c r="D7" s="3"/>
      <c r="E7" s="3"/>
      <c r="F7" s="3"/>
      <c r="G7" s="3"/>
    </row>
    <row r="8" spans="1:7" ht="15.75" x14ac:dyDescent="0.25">
      <c r="A8" s="16" t="s">
        <v>29</v>
      </c>
      <c r="B8" s="17" t="str">
        <f>'Przepływy pieniężne'!_Toc293035359</f>
        <v>Skonsolidowane sprawozdanie z przepływów pieniężnych</v>
      </c>
      <c r="C8" s="3"/>
      <c r="D8" s="3"/>
      <c r="E8" s="3"/>
      <c r="F8" s="3"/>
      <c r="G8" s="3"/>
    </row>
    <row r="9" spans="1:7" ht="15.75" x14ac:dyDescent="0.25">
      <c r="A9" s="16" t="s">
        <v>30</v>
      </c>
      <c r="B9" s="17" t="str">
        <f>'Spr. segmentowa'!_Toc293035359</f>
        <v xml:space="preserve">Sprawozdawczość według segmentów </v>
      </c>
      <c r="C9" s="3"/>
      <c r="D9" s="3"/>
      <c r="E9" s="3"/>
      <c r="F9" s="3"/>
      <c r="G9" s="3"/>
    </row>
    <row r="10" spans="1:7" ht="15.75" x14ac:dyDescent="0.25">
      <c r="A10" s="22">
        <v>6</v>
      </c>
      <c r="B10" s="17" t="str">
        <f>RZiS_analityczny!_Toc293035359</f>
        <v>Skonsolidowany rachunek zysków i strat w ujęciu analitycznym</v>
      </c>
      <c r="C10" s="3"/>
      <c r="D10" s="3"/>
      <c r="E10" s="3"/>
      <c r="F10" s="3"/>
      <c r="G10" s="3"/>
    </row>
    <row r="11" spans="1:7" ht="15.75" x14ac:dyDescent="0.25">
      <c r="A11" s="16" t="s">
        <v>31</v>
      </c>
      <c r="B11" s="17" t="s">
        <v>126</v>
      </c>
      <c r="C11" s="3"/>
      <c r="D11" s="3"/>
      <c r="E11" s="3"/>
      <c r="F11" s="3"/>
      <c r="G11" s="3"/>
    </row>
    <row r="12" spans="1:7" ht="15.75" x14ac:dyDescent="0.25">
      <c r="A12" s="16" t="s">
        <v>32</v>
      </c>
      <c r="B12" s="17" t="str">
        <f>'Baza hotelowa'!_Toc293035359</f>
        <v>Baza hotelowa Grupy</v>
      </c>
      <c r="C12" s="3"/>
      <c r="D12" s="3"/>
      <c r="E12" s="3"/>
      <c r="F12" s="3"/>
      <c r="G12" s="3"/>
    </row>
    <row r="13" spans="1:7" ht="15.75" x14ac:dyDescent="0.25">
      <c r="A13" s="16" t="s">
        <v>124</v>
      </c>
      <c r="B13" s="17" t="str">
        <f>Klienci!_Toc293035359</f>
        <v>Struktura klientów Grupy</v>
      </c>
      <c r="C13" s="3"/>
      <c r="D13" s="3"/>
      <c r="E13" s="3"/>
      <c r="F13" s="3"/>
      <c r="G13" s="3"/>
    </row>
    <row r="14" spans="1:7" ht="15.75" x14ac:dyDescent="0.25">
      <c r="A14" s="16" t="s">
        <v>140</v>
      </c>
      <c r="B14" s="17" t="str">
        <f>Zatrudnienie!_Toc293035359</f>
        <v xml:space="preserve">Przeciętne zatrudnienie w Grupie </v>
      </c>
      <c r="C14" s="3"/>
      <c r="D14" s="3"/>
      <c r="E14" s="3"/>
      <c r="F14" s="3"/>
      <c r="G14" s="3"/>
    </row>
    <row r="15" spans="1:7" ht="15.75" x14ac:dyDescent="0.25">
      <c r="A15" s="16" t="s">
        <v>141</v>
      </c>
      <c r="B15" s="17" t="str">
        <f>'Struktura Grupy'!_Toc293035359</f>
        <v>Struktura Grupy</v>
      </c>
      <c r="C15" s="3"/>
      <c r="D15" s="3"/>
      <c r="E15" s="3"/>
      <c r="F15" s="3"/>
      <c r="G15" s="3"/>
    </row>
    <row r="16" spans="1:7" ht="15.75" x14ac:dyDescent="0.25">
      <c r="A16" s="16" t="s">
        <v>142</v>
      </c>
      <c r="B16" s="17" t="str">
        <f>Akcjonariat!_Toc293035359</f>
        <v>Struktura akcjonariatu Orbis S.A.</v>
      </c>
      <c r="C16" s="3"/>
      <c r="D16" s="3"/>
      <c r="E16" s="3"/>
      <c r="F16" s="3"/>
      <c r="G16" s="3"/>
    </row>
    <row r="17" spans="1:3" x14ac:dyDescent="0.2">
      <c r="A17" s="3"/>
      <c r="B17" s="3"/>
      <c r="C17" s="3"/>
    </row>
    <row r="18" spans="1:3" x14ac:dyDescent="0.2">
      <c r="A18" s="1"/>
      <c r="B18" s="3"/>
    </row>
    <row r="19" spans="1:3" x14ac:dyDescent="0.2">
      <c r="B19" s="21"/>
    </row>
    <row r="20" spans="1:3" x14ac:dyDescent="0.2">
      <c r="B20" s="21"/>
    </row>
    <row r="23" spans="1:3" ht="18" customHeight="1" x14ac:dyDescent="0.2"/>
  </sheetData>
  <mergeCells count="2">
    <mergeCell ref="A2:B2"/>
    <mergeCell ref="A4:B4"/>
  </mergeCells>
  <hyperlinks>
    <hyperlink ref="B5" location="'RZiS i spr. z całkowitych doch.'!A1" display="'RZiS i spr. z całkowitych doch.'!A1"/>
    <hyperlink ref="B6" location="'Spr. z sytuacji finansowej'!A1" display="'Spr. z sytuacji finansowej'!A1"/>
    <hyperlink ref="B7" location="'Zmiany w kapitale'!A1" display="'Zmiany w kapitale'!A1"/>
    <hyperlink ref="B8" location="'Przepływy pieniężne'!A1" display="'Przepływy pieniężne'!A1"/>
    <hyperlink ref="A5" location="'Rachunek zysków i strat'!A1" display="1."/>
    <hyperlink ref="A6" location="'Spr. z sytuacji finansowej'!A1" display="2."/>
    <hyperlink ref="A8" location="'Przepływy pieniężne'!A1" display="4."/>
    <hyperlink ref="A7" location="'Zmiany w kapitale'!A1" display="3."/>
    <hyperlink ref="A9" location="'Spr. segmentowa'!A1" display="5."/>
    <hyperlink ref="B9" location="'Spr. segmentowa'!A1" display="'Spr. segmentowa'!A1"/>
    <hyperlink ref="A14" location="Zatrudnienie!A1" display="6."/>
    <hyperlink ref="B14" location="Zatrudnienie!A1" display="Zatrudnienie!A1"/>
    <hyperlink ref="A15" location="'Struktura Grupy'!A1" display="7."/>
    <hyperlink ref="B15" location="'Struktura Grupy'!A1" display="'Struktura Grupy'!A1"/>
    <hyperlink ref="A16" location="Akcjonariat!A1" display="8."/>
    <hyperlink ref="B16" location="Akcjonariat!A1" display="Akcjonariat!A1"/>
    <hyperlink ref="A10" location="RZiS_analityczny!A1" display="RZiS_analityczny!A1"/>
    <hyperlink ref="B10" location="RZiS_analityczny!A1" display="RZiS_analityczny!A1"/>
    <hyperlink ref="A11" location="'Wskaźniki operacyjne'!A1" display="7."/>
    <hyperlink ref="B11" location="'Wskaźniki operacyjne'!A1" display="Wskaźniki operacyjne"/>
    <hyperlink ref="A12" location="'Baza hotelowa'!A1" display="6."/>
    <hyperlink ref="B12" location="'Baza hotelowa'!A1" display="'Baza hotelowa'!A1"/>
  </hyperlink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18"/>
  <sheetViews>
    <sheetView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2" customWidth="1"/>
    <col min="5" max="16384" width="10.875" style="2"/>
  </cols>
  <sheetData>
    <row r="1" spans="1:4" ht="15.75" x14ac:dyDescent="0.25">
      <c r="A1" s="9" t="s">
        <v>9</v>
      </c>
    </row>
    <row r="2" spans="1:4" ht="15.75" x14ac:dyDescent="0.25">
      <c r="A2" s="9"/>
    </row>
    <row r="3" spans="1:4" ht="18" x14ac:dyDescent="0.25">
      <c r="A3" s="9"/>
      <c r="B3" s="19" t="s">
        <v>133</v>
      </c>
    </row>
    <row r="4" spans="1:4" x14ac:dyDescent="0.2">
      <c r="B4" s="225" t="s">
        <v>206</v>
      </c>
      <c r="C4" s="226" t="s">
        <v>134</v>
      </c>
      <c r="D4" s="226" t="s">
        <v>135</v>
      </c>
    </row>
    <row r="5" spans="1:4" ht="15.75" thickBot="1" x14ac:dyDescent="0.25">
      <c r="B5" s="192"/>
      <c r="C5" s="227"/>
      <c r="D5" s="227"/>
    </row>
    <row r="6" spans="1:4" ht="16.5" thickTop="1" thickBot="1" x14ac:dyDescent="0.25">
      <c r="B6" s="31" t="s">
        <v>136</v>
      </c>
      <c r="C6" s="53">
        <v>0.63300000000000001</v>
      </c>
      <c r="D6" s="53">
        <v>0.36699999999999999</v>
      </c>
    </row>
    <row r="7" spans="1:4" ht="16.5" thickTop="1" thickBot="1" x14ac:dyDescent="0.25">
      <c r="B7" s="12" t="s">
        <v>110</v>
      </c>
      <c r="C7" s="53">
        <v>0.70799999999999996</v>
      </c>
      <c r="D7" s="53">
        <v>0.29199999999999998</v>
      </c>
    </row>
    <row r="8" spans="1:4" ht="15.75" thickTop="1" x14ac:dyDescent="0.2">
      <c r="B8" s="38" t="s">
        <v>111</v>
      </c>
      <c r="C8" s="53">
        <v>0.51100000000000001</v>
      </c>
      <c r="D8" s="53">
        <v>0.48899999999999999</v>
      </c>
    </row>
    <row r="9" spans="1:4" x14ac:dyDescent="0.2">
      <c r="B9" s="38" t="s">
        <v>112</v>
      </c>
      <c r="C9" s="53">
        <v>0.36299999999999999</v>
      </c>
      <c r="D9" s="53">
        <v>0.63700000000000001</v>
      </c>
    </row>
    <row r="10" spans="1:4" x14ac:dyDescent="0.2">
      <c r="B10" s="24" t="s">
        <v>113</v>
      </c>
      <c r="C10" s="53">
        <v>0.57599999999999996</v>
      </c>
      <c r="D10" s="53">
        <v>0.42399999999999999</v>
      </c>
    </row>
    <row r="12" spans="1:4" x14ac:dyDescent="0.2">
      <c r="B12" s="225" t="s">
        <v>179</v>
      </c>
      <c r="C12" s="226" t="s">
        <v>134</v>
      </c>
      <c r="D12" s="226" t="s">
        <v>135</v>
      </c>
    </row>
    <row r="13" spans="1:4" ht="15.75" thickBot="1" x14ac:dyDescent="0.25">
      <c r="B13" s="192"/>
      <c r="C13" s="227"/>
      <c r="D13" s="227"/>
    </row>
    <row r="14" spans="1:4" ht="16.5" thickTop="1" thickBot="1" x14ac:dyDescent="0.25">
      <c r="B14" s="31" t="s">
        <v>136</v>
      </c>
      <c r="C14" s="53">
        <v>0.63300000000000001</v>
      </c>
      <c r="D14" s="53">
        <v>0.36699999999999999</v>
      </c>
    </row>
    <row r="15" spans="1:4" ht="16.5" thickTop="1" thickBot="1" x14ac:dyDescent="0.25">
      <c r="B15" s="12" t="s">
        <v>110</v>
      </c>
      <c r="C15" s="53">
        <v>0.69099999999999995</v>
      </c>
      <c r="D15" s="53">
        <v>0.309</v>
      </c>
    </row>
    <row r="16" spans="1:4" ht="15.75" thickTop="1" x14ac:dyDescent="0.2">
      <c r="B16" s="38" t="s">
        <v>111</v>
      </c>
      <c r="C16" s="53">
        <v>0.53500000000000003</v>
      </c>
      <c r="D16" s="53">
        <v>0.46500000000000002</v>
      </c>
    </row>
    <row r="17" spans="2:4" x14ac:dyDescent="0.2">
      <c r="B17" s="38" t="s">
        <v>112</v>
      </c>
      <c r="C17" s="53">
        <v>0.33</v>
      </c>
      <c r="D17" s="53">
        <v>0.67</v>
      </c>
    </row>
    <row r="18" spans="2:4" x14ac:dyDescent="0.2">
      <c r="B18" s="24" t="s">
        <v>113</v>
      </c>
      <c r="C18" s="53">
        <v>0.68700000000000006</v>
      </c>
      <c r="D18" s="53">
        <v>0.313</v>
      </c>
    </row>
  </sheetData>
  <mergeCells count="6">
    <mergeCell ref="B4:B5"/>
    <mergeCell ref="C4:C5"/>
    <mergeCell ref="D4:D5"/>
    <mergeCell ref="B12:B13"/>
    <mergeCell ref="C12:C13"/>
    <mergeCell ref="D12:D13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11"/>
  <sheetViews>
    <sheetView workbookViewId="0">
      <selection activeCell="E4" sqref="E4:E5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5" ht="15.75" x14ac:dyDescent="0.25">
      <c r="A1" s="9" t="s">
        <v>9</v>
      </c>
    </row>
    <row r="2" spans="1:5" ht="15.75" x14ac:dyDescent="0.25">
      <c r="A2" s="9"/>
    </row>
    <row r="3" spans="1:5" ht="18.75" thickBot="1" x14ac:dyDescent="0.3">
      <c r="A3" s="9"/>
      <c r="B3" s="15" t="s">
        <v>114</v>
      </c>
    </row>
    <row r="4" spans="1:5" ht="22.5" customHeight="1" thickTop="1" x14ac:dyDescent="0.2">
      <c r="B4" s="208"/>
      <c r="C4" s="206" t="s">
        <v>208</v>
      </c>
      <c r="D4" s="206" t="s">
        <v>187</v>
      </c>
      <c r="E4" s="206" t="s">
        <v>210</v>
      </c>
    </row>
    <row r="5" spans="1:5" ht="22.5" customHeight="1" thickBot="1" x14ac:dyDescent="0.25">
      <c r="B5" s="209"/>
      <c r="C5" s="207"/>
      <c r="D5" s="207"/>
      <c r="E5" s="207"/>
    </row>
    <row r="6" spans="1:5" ht="16.5" thickTop="1" thickBot="1" x14ac:dyDescent="0.25">
      <c r="B6" s="12" t="s">
        <v>110</v>
      </c>
      <c r="C6" s="97">
        <v>2490</v>
      </c>
      <c r="D6" s="97">
        <v>2451</v>
      </c>
      <c r="E6" s="186">
        <f>(C6-D6)/D6</f>
        <v>1.591187270501836E-2</v>
      </c>
    </row>
    <row r="7" spans="1:5" ht="16.5" thickTop="1" thickBot="1" x14ac:dyDescent="0.25">
      <c r="B7" s="12" t="s">
        <v>111</v>
      </c>
      <c r="C7" s="99">
        <v>865</v>
      </c>
      <c r="D7" s="185">
        <v>857</v>
      </c>
      <c r="E7" s="186">
        <f>(C7-D7)/D7</f>
        <v>9.3348891481913644E-3</v>
      </c>
    </row>
    <row r="8" spans="1:5" ht="16.5" thickTop="1" thickBot="1" x14ac:dyDescent="0.25">
      <c r="B8" s="12" t="s">
        <v>112</v>
      </c>
      <c r="C8" s="99">
        <v>207</v>
      </c>
      <c r="D8" s="185">
        <v>195</v>
      </c>
      <c r="E8" s="186">
        <f>(C8-D8)/D8</f>
        <v>6.1538461538461542E-2</v>
      </c>
    </row>
    <row r="9" spans="1:5" ht="16.5" thickTop="1" thickBot="1" x14ac:dyDescent="0.25">
      <c r="B9" s="12" t="s">
        <v>113</v>
      </c>
      <c r="C9" s="99">
        <v>256</v>
      </c>
      <c r="D9" s="97">
        <v>243</v>
      </c>
      <c r="E9" s="45">
        <f>(C9-D9)/D9</f>
        <v>5.3497942386831275E-2</v>
      </c>
    </row>
    <row r="10" spans="1:5" ht="16.5" thickTop="1" thickBot="1" x14ac:dyDescent="0.25">
      <c r="B10" s="37" t="s">
        <v>33</v>
      </c>
      <c r="C10" s="46">
        <f>SUM(C6:C9)</f>
        <v>3818</v>
      </c>
      <c r="D10" s="46">
        <f>SUM(D6:D9)</f>
        <v>3746</v>
      </c>
      <c r="E10" s="187">
        <f>(C10-D10)/D10</f>
        <v>1.9220501868659905E-2</v>
      </c>
    </row>
    <row r="11" spans="1:5" ht="15.75" thickTop="1" x14ac:dyDescent="0.2"/>
  </sheetData>
  <mergeCells count="4">
    <mergeCell ref="B4:B5"/>
    <mergeCell ref="C4:C5"/>
    <mergeCell ref="D4:D5"/>
    <mergeCell ref="E4:E5"/>
  </mergeCells>
  <hyperlinks>
    <hyperlink ref="A1" location="'Spis treści'!A1" display="Spis treści"/>
  </hyperlinks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36"/>
  <sheetViews>
    <sheetView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5.125" style="2" customWidth="1"/>
    <col min="7" max="16384" width="10.875" style="2"/>
  </cols>
  <sheetData>
    <row r="1" spans="1:2" ht="15.75" x14ac:dyDescent="0.25">
      <c r="A1" s="9" t="s">
        <v>9</v>
      </c>
    </row>
    <row r="2" spans="1:2" ht="15.75" x14ac:dyDescent="0.25">
      <c r="A2" s="9"/>
    </row>
    <row r="3" spans="1:2" ht="18" x14ac:dyDescent="0.25">
      <c r="A3" s="9"/>
      <c r="B3" s="15" t="s">
        <v>115</v>
      </c>
    </row>
    <row r="4" spans="1:2" x14ac:dyDescent="0.2">
      <c r="B4" s="18"/>
    </row>
    <row r="36" spans="2:3" ht="40.5" customHeight="1" x14ac:dyDescent="0.2">
      <c r="B36" s="228" t="s">
        <v>196</v>
      </c>
      <c r="C36" s="228"/>
    </row>
  </sheetData>
  <mergeCells count="1">
    <mergeCell ref="B36:C36"/>
  </mergeCells>
  <hyperlinks>
    <hyperlink ref="A1" location="Tytuł!A1" display="Spis treści"/>
  </hyperlinks>
  <pageMargins left="0.75" right="0.75" top="1" bottom="1" header="0.5" footer="0.5"/>
  <pageSetup paperSize="9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11"/>
  <sheetViews>
    <sheetView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20.875" style="2" customWidth="1"/>
    <col min="5" max="5" width="14.875" style="2" customWidth="1"/>
    <col min="6" max="6" width="15.125" style="2" customWidth="1"/>
    <col min="7" max="16384" width="10.875" style="2"/>
  </cols>
  <sheetData>
    <row r="1" spans="1:4" ht="15.75" x14ac:dyDescent="0.25">
      <c r="A1" s="9" t="s">
        <v>9</v>
      </c>
    </row>
    <row r="2" spans="1:4" ht="15.75" x14ac:dyDescent="0.25">
      <c r="A2" s="9"/>
    </row>
    <row r="3" spans="1:4" ht="18.75" thickBot="1" x14ac:dyDescent="0.3">
      <c r="A3" s="9"/>
      <c r="B3" s="15" t="s">
        <v>118</v>
      </c>
    </row>
    <row r="4" spans="1:4" ht="46.5" customHeight="1" thickTop="1" thickBot="1" x14ac:dyDescent="0.25">
      <c r="B4" s="47" t="s">
        <v>116</v>
      </c>
      <c r="C4" s="48" t="s">
        <v>117</v>
      </c>
      <c r="D4" s="48" t="s">
        <v>178</v>
      </c>
    </row>
    <row r="5" spans="1:4" ht="16.5" thickTop="1" thickBot="1" x14ac:dyDescent="0.25">
      <c r="B5" s="12" t="s">
        <v>149</v>
      </c>
      <c r="C5" s="49">
        <v>24276415</v>
      </c>
      <c r="D5" s="41">
        <v>52.69</v>
      </c>
    </row>
    <row r="6" spans="1:4" ht="16.5" thickTop="1" thickBot="1" x14ac:dyDescent="0.25">
      <c r="B6" s="50" t="s">
        <v>242</v>
      </c>
      <c r="C6" s="51">
        <v>2303849</v>
      </c>
      <c r="D6" s="52">
        <v>4.99</v>
      </c>
    </row>
    <row r="7" spans="1:4" ht="16.5" thickTop="1" thickBot="1" x14ac:dyDescent="0.25">
      <c r="B7" s="12" t="s">
        <v>150</v>
      </c>
      <c r="C7" s="49">
        <v>4577880</v>
      </c>
      <c r="D7" s="41">
        <v>9.94</v>
      </c>
    </row>
    <row r="8" spans="1:4" ht="16.5" thickTop="1" thickBot="1" x14ac:dyDescent="0.25">
      <c r="B8" s="12" t="s">
        <v>188</v>
      </c>
      <c r="C8" s="49">
        <v>2391368</v>
      </c>
      <c r="D8" s="41">
        <v>5.19</v>
      </c>
    </row>
    <row r="9" spans="1:4" ht="27.75" customHeight="1" thickTop="1" thickBot="1" x14ac:dyDescent="0.25">
      <c r="B9" s="85" t="s">
        <v>205</v>
      </c>
      <c r="C9" s="49">
        <v>2357156</v>
      </c>
      <c r="D9" s="41">
        <v>5.12</v>
      </c>
    </row>
    <row r="10" spans="1:4" ht="16.5" thickTop="1" thickBot="1" x14ac:dyDescent="0.25">
      <c r="B10" s="12"/>
    </row>
    <row r="11" spans="1:4" ht="15.75" thickTop="1" x14ac:dyDescent="0.2"/>
  </sheetData>
  <hyperlinks>
    <hyperlink ref="A1" location="Tytuł!A1" display="Spis treści"/>
  </hyperlinks>
  <pageMargins left="0.75" right="0.75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G5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4" width="14.875" style="2" customWidth="1"/>
    <col min="5" max="5" width="10.875" style="2"/>
    <col min="6" max="6" width="12.75" style="2" bestFit="1" customWidth="1"/>
    <col min="7" max="16384" width="10.875" style="2"/>
  </cols>
  <sheetData>
    <row r="1" spans="1:7" ht="15.75" x14ac:dyDescent="0.25">
      <c r="A1" s="9" t="s">
        <v>9</v>
      </c>
    </row>
    <row r="2" spans="1:7" ht="15.75" x14ac:dyDescent="0.25">
      <c r="A2" s="9"/>
    </row>
    <row r="3" spans="1:7" ht="18" x14ac:dyDescent="0.25">
      <c r="B3" s="14" t="s">
        <v>44</v>
      </c>
      <c r="C3" s="13"/>
    </row>
    <row r="4" spans="1:7" s="1" customFormat="1" ht="46.5" customHeight="1" thickBot="1" x14ac:dyDescent="0.25">
      <c r="A4" s="7"/>
      <c r="B4" s="83"/>
      <c r="C4" s="25" t="s">
        <v>206</v>
      </c>
      <c r="D4" s="142" t="s">
        <v>179</v>
      </c>
    </row>
    <row r="5" spans="1:7" s="5" customFormat="1" ht="16.5" thickTop="1" thickBot="1" x14ac:dyDescent="0.25">
      <c r="A5" s="7"/>
      <c r="B5" s="84" t="s">
        <v>34</v>
      </c>
      <c r="C5" s="65">
        <v>247214</v>
      </c>
      <c r="D5" s="65">
        <v>229201</v>
      </c>
      <c r="F5" s="153"/>
      <c r="G5" s="130"/>
    </row>
    <row r="6" spans="1:7" s="5" customFormat="1" ht="16.5" thickTop="1" thickBot="1" x14ac:dyDescent="0.25">
      <c r="A6" s="7"/>
      <c r="B6" s="85" t="s">
        <v>17</v>
      </c>
      <c r="C6" s="59">
        <v>-58481</v>
      </c>
      <c r="D6" s="59">
        <v>-53653</v>
      </c>
      <c r="F6" s="139"/>
      <c r="G6" s="130"/>
    </row>
    <row r="7" spans="1:7" s="5" customFormat="1" ht="16.5" thickTop="1" thickBot="1" x14ac:dyDescent="0.25">
      <c r="A7" s="7"/>
      <c r="B7" s="85" t="s">
        <v>35</v>
      </c>
      <c r="C7" s="59">
        <v>-80979</v>
      </c>
      <c r="D7" s="59">
        <v>-76868</v>
      </c>
      <c r="F7" s="139"/>
      <c r="G7" s="130"/>
    </row>
    <row r="8" spans="1:7" s="5" customFormat="1" ht="16.5" thickTop="1" thickBot="1" x14ac:dyDescent="0.25">
      <c r="A8" s="7"/>
      <c r="B8" s="85" t="s">
        <v>16</v>
      </c>
      <c r="C8" s="59">
        <v>-44218</v>
      </c>
      <c r="D8" s="59">
        <v>-42645</v>
      </c>
      <c r="F8" s="139"/>
      <c r="G8" s="130"/>
    </row>
    <row r="9" spans="1:7" s="5" customFormat="1" ht="16.5" thickTop="1" thickBot="1" x14ac:dyDescent="0.25">
      <c r="A9" s="7"/>
      <c r="B9" s="85" t="s">
        <v>18</v>
      </c>
      <c r="C9" s="59">
        <v>-9741</v>
      </c>
      <c r="D9" s="59">
        <v>-10128</v>
      </c>
      <c r="F9" s="139"/>
      <c r="G9" s="130"/>
    </row>
    <row r="10" spans="1:7" s="5" customFormat="1" ht="16.5" thickTop="1" thickBot="1" x14ac:dyDescent="0.25">
      <c r="A10" s="6"/>
      <c r="B10" s="85" t="s">
        <v>19</v>
      </c>
      <c r="C10" s="59">
        <v>-3492</v>
      </c>
      <c r="D10" s="59">
        <v>-3939</v>
      </c>
      <c r="F10" s="139"/>
      <c r="G10" s="130"/>
    </row>
    <row r="11" spans="1:7" s="5" customFormat="1" ht="16.5" thickTop="1" thickBot="1" x14ac:dyDescent="0.25">
      <c r="A11" s="7"/>
      <c r="B11" s="85" t="s">
        <v>36</v>
      </c>
      <c r="C11" s="59">
        <v>1120</v>
      </c>
      <c r="D11" s="59">
        <v>928</v>
      </c>
      <c r="F11" s="139"/>
      <c r="G11" s="130"/>
    </row>
    <row r="12" spans="1:7" s="5" customFormat="1" ht="16.5" thickTop="1" thickBot="1" x14ac:dyDescent="0.25">
      <c r="A12" s="7"/>
      <c r="B12" s="82" t="s">
        <v>37</v>
      </c>
      <c r="C12" s="56">
        <f t="shared" ref="C12" si="0">SUM(C5:C11)</f>
        <v>51423</v>
      </c>
      <c r="D12" s="56">
        <f t="shared" ref="D12" si="1">SUM(D5:D11)</f>
        <v>42896</v>
      </c>
      <c r="F12" s="153"/>
      <c r="G12" s="130"/>
    </row>
    <row r="13" spans="1:7" s="5" customFormat="1" ht="16.5" thickTop="1" thickBot="1" x14ac:dyDescent="0.25">
      <c r="A13" s="7"/>
      <c r="B13" s="85" t="s">
        <v>38</v>
      </c>
      <c r="C13" s="44">
        <v>-24875</v>
      </c>
      <c r="D13" s="44">
        <v>-24622</v>
      </c>
      <c r="F13" s="139"/>
      <c r="G13" s="130"/>
    </row>
    <row r="14" spans="1:7" s="5" customFormat="1" ht="16.5" thickTop="1" thickBot="1" x14ac:dyDescent="0.25">
      <c r="A14" s="7"/>
      <c r="B14" s="82" t="s">
        <v>39</v>
      </c>
      <c r="C14" s="43">
        <f t="shared" ref="C14" si="2">SUM(C12:C13)</f>
        <v>26548</v>
      </c>
      <c r="D14" s="43">
        <f t="shared" ref="D14" si="3">SUM(D12:D13)</f>
        <v>18274</v>
      </c>
      <c r="F14" s="153"/>
      <c r="G14" s="130"/>
    </row>
    <row r="15" spans="1:7" s="5" customFormat="1" ht="16.5" thickTop="1" thickBot="1" x14ac:dyDescent="0.25">
      <c r="A15" s="7"/>
      <c r="B15" s="85" t="s">
        <v>15</v>
      </c>
      <c r="C15" s="44">
        <v>-35597</v>
      </c>
      <c r="D15" s="44">
        <v>-34329</v>
      </c>
      <c r="F15" s="139"/>
      <c r="G15" s="130"/>
    </row>
    <row r="16" spans="1:7" s="5" customFormat="1" ht="16.5" thickTop="1" thickBot="1" x14ac:dyDescent="0.25">
      <c r="A16" s="7"/>
      <c r="B16" s="82" t="s">
        <v>230</v>
      </c>
      <c r="C16" s="43">
        <f t="shared" ref="C16" si="4">SUM(C14:C15)</f>
        <v>-9049</v>
      </c>
      <c r="D16" s="43">
        <f t="shared" ref="D16" si="5">SUM(D14:D15)</f>
        <v>-16055</v>
      </c>
      <c r="F16" s="153"/>
      <c r="G16" s="130"/>
    </row>
    <row r="17" spans="1:7" s="5" customFormat="1" ht="16.5" thickTop="1" thickBot="1" x14ac:dyDescent="0.25">
      <c r="A17" s="10"/>
      <c r="B17" s="85" t="s">
        <v>165</v>
      </c>
      <c r="C17" s="44">
        <v>88</v>
      </c>
      <c r="D17" s="44">
        <v>0</v>
      </c>
      <c r="F17" s="139"/>
      <c r="G17" s="130"/>
    </row>
    <row r="18" spans="1:7" s="5" customFormat="1" ht="16.5" hidden="1" thickTop="1" thickBot="1" x14ac:dyDescent="0.25">
      <c r="A18" s="10"/>
      <c r="B18" s="85" t="s">
        <v>192</v>
      </c>
      <c r="C18" s="44">
        <v>0</v>
      </c>
      <c r="D18" s="44">
        <v>0</v>
      </c>
      <c r="F18" s="139"/>
      <c r="G18" s="130"/>
    </row>
    <row r="19" spans="1:7" s="5" customFormat="1" ht="16.5" thickTop="1" thickBot="1" x14ac:dyDescent="0.25">
      <c r="A19" s="6"/>
      <c r="B19" s="85" t="s">
        <v>40</v>
      </c>
      <c r="C19" s="106">
        <v>-231</v>
      </c>
      <c r="D19" s="106">
        <v>-909</v>
      </c>
      <c r="F19" s="139"/>
      <c r="G19" s="130"/>
    </row>
    <row r="20" spans="1:7" s="5" customFormat="1" ht="16.5" thickTop="1" thickBot="1" x14ac:dyDescent="0.25">
      <c r="A20" s="7"/>
      <c r="B20" s="85" t="s">
        <v>41</v>
      </c>
      <c r="C20" s="106">
        <v>0</v>
      </c>
      <c r="D20" s="106">
        <v>-1547</v>
      </c>
      <c r="F20" s="139"/>
      <c r="G20" s="130"/>
    </row>
    <row r="21" spans="1:7" s="5" customFormat="1" ht="16.5" thickTop="1" thickBot="1" x14ac:dyDescent="0.25">
      <c r="A21" s="7"/>
      <c r="B21" s="82" t="s">
        <v>229</v>
      </c>
      <c r="C21" s="43">
        <f t="shared" ref="C21" si="6">SUM(C16:C20)</f>
        <v>-9192</v>
      </c>
      <c r="D21" s="43">
        <f t="shared" ref="D21" si="7">SUM(D16:D20)</f>
        <v>-18511</v>
      </c>
      <c r="F21" s="153"/>
      <c r="G21" s="130"/>
    </row>
    <row r="22" spans="1:7" s="5" customFormat="1" ht="16.5" hidden="1" thickTop="1" thickBot="1" x14ac:dyDescent="0.25">
      <c r="A22" s="11"/>
      <c r="B22" s="85" t="s">
        <v>156</v>
      </c>
      <c r="C22" s="106">
        <v>0</v>
      </c>
      <c r="D22" s="106">
        <v>0</v>
      </c>
      <c r="F22" s="139"/>
      <c r="G22" s="130"/>
    </row>
    <row r="23" spans="1:7" s="5" customFormat="1" ht="16.5" thickTop="1" thickBot="1" x14ac:dyDescent="0.25">
      <c r="A23" s="7"/>
      <c r="B23" s="85" t="s">
        <v>7</v>
      </c>
      <c r="C23" s="106">
        <v>336</v>
      </c>
      <c r="D23" s="106">
        <v>398</v>
      </c>
      <c r="F23" s="139"/>
      <c r="G23" s="130"/>
    </row>
    <row r="24" spans="1:7" s="5" customFormat="1" ht="16.5" thickTop="1" thickBot="1" x14ac:dyDescent="0.25">
      <c r="A24" s="7"/>
      <c r="B24" s="85" t="s">
        <v>42</v>
      </c>
      <c r="C24" s="106">
        <v>-6487</v>
      </c>
      <c r="D24" s="106">
        <v>-3991</v>
      </c>
      <c r="F24" s="139"/>
      <c r="G24" s="130"/>
    </row>
    <row r="25" spans="1:7" s="5" customFormat="1" ht="16.5" thickTop="1" thickBot="1" x14ac:dyDescent="0.25">
      <c r="A25" s="7"/>
      <c r="B25" s="85" t="s">
        <v>203</v>
      </c>
      <c r="C25" s="106">
        <v>-167</v>
      </c>
      <c r="D25" s="106">
        <v>-129</v>
      </c>
      <c r="F25" s="139"/>
      <c r="G25" s="130"/>
    </row>
    <row r="26" spans="1:7" s="5" customFormat="1" ht="16.5" thickTop="1" thickBot="1" x14ac:dyDescent="0.25">
      <c r="A26" s="7"/>
      <c r="B26" s="82" t="s">
        <v>228</v>
      </c>
      <c r="C26" s="43">
        <f t="shared" ref="C26" si="8">SUM(C21:C25)</f>
        <v>-15510</v>
      </c>
      <c r="D26" s="43">
        <f t="shared" ref="D26" si="9">SUM(D21:D25)</f>
        <v>-22233</v>
      </c>
      <c r="F26" s="153"/>
      <c r="G26" s="130"/>
    </row>
    <row r="27" spans="1:7" s="5" customFormat="1" ht="16.5" thickTop="1" thickBot="1" x14ac:dyDescent="0.25">
      <c r="A27" s="7"/>
      <c r="B27" s="85" t="s">
        <v>8</v>
      </c>
      <c r="C27" s="106">
        <v>2066</v>
      </c>
      <c r="D27" s="106">
        <v>-99</v>
      </c>
      <c r="F27" s="139"/>
      <c r="G27" s="130"/>
    </row>
    <row r="28" spans="1:7" s="5" customFormat="1" ht="16.5" thickTop="1" thickBot="1" x14ac:dyDescent="0.25">
      <c r="A28" s="7"/>
      <c r="B28" s="82" t="s">
        <v>227</v>
      </c>
      <c r="C28" s="43">
        <f t="shared" ref="C28" si="10">SUM(C26:C27)</f>
        <v>-13444</v>
      </c>
      <c r="D28" s="43">
        <f t="shared" ref="D28" si="11">SUM(D26:D27)</f>
        <v>-22332</v>
      </c>
      <c r="F28" s="153"/>
      <c r="G28" s="130"/>
    </row>
    <row r="29" spans="1:7" s="5" customFormat="1" ht="16.5" thickTop="1" thickBot="1" x14ac:dyDescent="0.25">
      <c r="A29" s="7"/>
      <c r="B29" s="85" t="s">
        <v>144</v>
      </c>
      <c r="C29" s="107">
        <v>-13436.995827999999</v>
      </c>
      <c r="D29" s="107">
        <v>-22318</v>
      </c>
      <c r="F29" s="139"/>
      <c r="G29" s="130"/>
    </row>
    <row r="30" spans="1:7" s="5" customFormat="1" ht="16.5" thickTop="1" thickBot="1" x14ac:dyDescent="0.25">
      <c r="A30" s="7"/>
      <c r="B30" s="85" t="s">
        <v>145</v>
      </c>
      <c r="C30" s="106">
        <v>-7</v>
      </c>
      <c r="D30" s="106">
        <v>-14</v>
      </c>
      <c r="F30" s="139"/>
      <c r="G30" s="130"/>
    </row>
    <row r="31" spans="1:7" s="5" customFormat="1" ht="16.5" thickTop="1" thickBot="1" x14ac:dyDescent="0.25">
      <c r="A31" s="7"/>
      <c r="B31" s="86"/>
      <c r="C31" s="87"/>
      <c r="D31" s="87"/>
      <c r="F31" s="139"/>
      <c r="G31" s="130"/>
    </row>
    <row r="32" spans="1:7" s="5" customFormat="1" ht="16.5" thickTop="1" thickBot="1" x14ac:dyDescent="0.25">
      <c r="A32" s="7"/>
      <c r="B32" s="82" t="s">
        <v>231</v>
      </c>
      <c r="C32" s="87"/>
      <c r="D32" s="87"/>
      <c r="F32" s="139"/>
      <c r="G32" s="130"/>
    </row>
    <row r="33" spans="1:7" s="5" customFormat="1" ht="15.75" thickTop="1" x14ac:dyDescent="0.2">
      <c r="A33" s="7"/>
      <c r="B33" s="88" t="s">
        <v>232</v>
      </c>
      <c r="C33" s="89">
        <f t="shared" ref="C33" si="12">C29*1000/46077008</f>
        <v>-0.29162040703684577</v>
      </c>
      <c r="D33" s="89">
        <f t="shared" ref="D33" si="13">D29*1000/46077008</f>
        <v>-0.48436304718396644</v>
      </c>
      <c r="F33" s="139"/>
      <c r="G33" s="131"/>
    </row>
    <row r="34" spans="1:7" s="5" customFormat="1" x14ac:dyDescent="0.2">
      <c r="A34" s="7"/>
      <c r="B34" s="8"/>
      <c r="F34" s="139"/>
      <c r="G34" s="130"/>
    </row>
    <row r="35" spans="1:7" s="5" customFormat="1" ht="18" x14ac:dyDescent="0.25">
      <c r="A35" s="7"/>
      <c r="B35" s="14" t="s">
        <v>175</v>
      </c>
      <c r="F35" s="139"/>
      <c r="G35" s="130"/>
    </row>
    <row r="36" spans="1:7" s="5" customFormat="1" ht="46.5" customHeight="1" thickBot="1" x14ac:dyDescent="0.25">
      <c r="A36" s="7"/>
      <c r="B36" s="83"/>
      <c r="C36" s="25" t="str">
        <f t="shared" ref="C36" si="14">C4</f>
        <v>I kwartał 2016</v>
      </c>
      <c r="D36" s="142" t="str">
        <f t="shared" ref="D36" si="15">D4</f>
        <v>I kwartał 2015</v>
      </c>
      <c r="F36" s="139"/>
      <c r="G36" s="130"/>
    </row>
    <row r="37" spans="1:7" s="5" customFormat="1" ht="16.5" thickTop="1" thickBot="1" x14ac:dyDescent="0.25">
      <c r="A37" s="7"/>
      <c r="B37" s="84" t="s">
        <v>227</v>
      </c>
      <c r="C37" s="43">
        <f t="shared" ref="C37" si="16">C28</f>
        <v>-13444</v>
      </c>
      <c r="D37" s="43">
        <f t="shared" ref="D37" si="17">D28</f>
        <v>-22332</v>
      </c>
      <c r="F37" s="139"/>
      <c r="G37" s="130"/>
    </row>
    <row r="38" spans="1:7" s="5" customFormat="1" ht="16.5" thickTop="1" thickBot="1" x14ac:dyDescent="0.25">
      <c r="A38" s="6"/>
      <c r="B38" s="108"/>
      <c r="C38" s="44"/>
      <c r="D38" s="44"/>
      <c r="F38" s="139"/>
      <c r="G38" s="130"/>
    </row>
    <row r="39" spans="1:7" s="5" customFormat="1" ht="16.5" thickTop="1" thickBot="1" x14ac:dyDescent="0.25">
      <c r="A39" s="7"/>
      <c r="B39" s="84" t="s">
        <v>167</v>
      </c>
      <c r="C39" s="44"/>
      <c r="D39" s="44"/>
      <c r="F39" s="139"/>
      <c r="G39" s="130"/>
    </row>
    <row r="40" spans="1:7" s="5" customFormat="1" ht="16.5" thickTop="1" thickBot="1" x14ac:dyDescent="0.25">
      <c r="A40" s="7"/>
      <c r="B40" s="85" t="str">
        <f>'[1] rw'!$A$55</f>
        <v>Zyski i straty aktuarialne z tyt. programu określonych świadczeń pracowniczych</v>
      </c>
      <c r="C40" s="44">
        <v>62</v>
      </c>
      <c r="D40" s="44">
        <v>0</v>
      </c>
      <c r="F40" s="139"/>
      <c r="G40" s="130"/>
    </row>
    <row r="41" spans="1:7" s="5" customFormat="1" ht="16.5" thickTop="1" thickBot="1" x14ac:dyDescent="0.25">
      <c r="A41" s="7"/>
      <c r="B41" s="85" t="s">
        <v>168</v>
      </c>
      <c r="C41" s="44">
        <v>-12</v>
      </c>
      <c r="D41" s="44">
        <v>0</v>
      </c>
      <c r="F41" s="139"/>
      <c r="G41" s="130"/>
    </row>
    <row r="42" spans="1:7" s="5" customFormat="1" ht="16.5" thickTop="1" thickBot="1" x14ac:dyDescent="0.25">
      <c r="A42" s="7"/>
      <c r="B42" s="84" t="s">
        <v>169</v>
      </c>
      <c r="C42" s="44"/>
      <c r="D42" s="44"/>
      <c r="F42" s="139"/>
      <c r="G42" s="130"/>
    </row>
    <row r="43" spans="1:7" s="5" customFormat="1" ht="16.5" thickTop="1" thickBot="1" x14ac:dyDescent="0.25">
      <c r="A43" s="7"/>
      <c r="B43" s="85" t="s">
        <v>180</v>
      </c>
      <c r="C43" s="44">
        <v>635</v>
      </c>
      <c r="D43" s="44">
        <v>-4049</v>
      </c>
      <c r="F43" s="139"/>
      <c r="G43" s="130"/>
    </row>
    <row r="44" spans="1:7" ht="25.5" thickTop="1" thickBot="1" x14ac:dyDescent="0.25">
      <c r="B44" s="85" t="s">
        <v>170</v>
      </c>
      <c r="C44" s="44">
        <v>-502</v>
      </c>
      <c r="D44" s="44">
        <v>0</v>
      </c>
      <c r="E44" s="5"/>
      <c r="F44" s="139"/>
      <c r="G44" s="130"/>
    </row>
    <row r="45" spans="1:7" ht="16.5" thickTop="1" thickBot="1" x14ac:dyDescent="0.25">
      <c r="B45" s="85" t="s">
        <v>176</v>
      </c>
      <c r="C45" s="44">
        <v>95</v>
      </c>
      <c r="D45" s="44">
        <v>0</v>
      </c>
      <c r="E45" s="5"/>
      <c r="F45" s="139"/>
      <c r="G45" s="130"/>
    </row>
    <row r="46" spans="1:7" ht="16.5" thickTop="1" thickBot="1" x14ac:dyDescent="0.25">
      <c r="B46" s="84" t="s">
        <v>204</v>
      </c>
      <c r="C46" s="43">
        <f t="shared" ref="C46" si="18">SUM(C40:C45)</f>
        <v>278</v>
      </c>
      <c r="D46" s="43">
        <f t="shared" ref="D46" si="19">SUM(D40:D45)</f>
        <v>-4049</v>
      </c>
      <c r="E46" s="5"/>
      <c r="F46" s="139"/>
      <c r="G46" s="130"/>
    </row>
    <row r="47" spans="1:7" ht="16.5" thickTop="1" thickBot="1" x14ac:dyDescent="0.25">
      <c r="B47" s="84" t="s">
        <v>171</v>
      </c>
      <c r="C47" s="43">
        <f t="shared" ref="C47" si="20">C37+C46</f>
        <v>-13166</v>
      </c>
      <c r="D47" s="43">
        <f t="shared" ref="D47" si="21">D37+D46</f>
        <v>-26381</v>
      </c>
      <c r="E47" s="5"/>
      <c r="F47" s="139"/>
      <c r="G47" s="130"/>
    </row>
    <row r="48" spans="1:7" ht="16.5" thickTop="1" thickBot="1" x14ac:dyDescent="0.25">
      <c r="B48" s="100"/>
      <c r="C48" s="44"/>
      <c r="D48" s="44"/>
      <c r="E48" s="5"/>
      <c r="F48" s="139"/>
      <c r="G48" s="130"/>
    </row>
    <row r="49" spans="2:7" ht="16.5" thickTop="1" thickBot="1" x14ac:dyDescent="0.25">
      <c r="B49" s="84" t="s">
        <v>172</v>
      </c>
      <c r="C49" s="44"/>
      <c r="D49" s="44"/>
      <c r="E49" s="5"/>
      <c r="F49" s="139"/>
      <c r="G49" s="130"/>
    </row>
    <row r="50" spans="2:7" ht="16.5" thickTop="1" thickBot="1" x14ac:dyDescent="0.25">
      <c r="B50" s="85" t="s">
        <v>173</v>
      </c>
      <c r="C50" s="44">
        <v>-13158.995827999999</v>
      </c>
      <c r="D50" s="44">
        <f t="shared" ref="D50" si="22">D47-D51</f>
        <v>-26369</v>
      </c>
      <c r="E50" s="5"/>
      <c r="F50" s="139"/>
      <c r="G50" s="130"/>
    </row>
    <row r="51" spans="2:7" ht="16.5" thickTop="1" thickBot="1" x14ac:dyDescent="0.25">
      <c r="B51" s="85" t="s">
        <v>174</v>
      </c>
      <c r="C51" s="44">
        <v>-7</v>
      </c>
      <c r="D51" s="44">
        <v>-12</v>
      </c>
      <c r="E51" s="5"/>
      <c r="F51" s="139"/>
      <c r="G51" s="130"/>
    </row>
    <row r="52" spans="2:7" ht="16.5" thickTop="1" thickBot="1" x14ac:dyDescent="0.25">
      <c r="B52" s="101"/>
      <c r="C52" s="43">
        <f t="shared" ref="C52" si="23">C50+C51</f>
        <v>-13165.995827999999</v>
      </c>
      <c r="D52" s="43">
        <f t="shared" ref="D52" si="24">D50+D51</f>
        <v>-26381</v>
      </c>
      <c r="E52" s="5"/>
      <c r="F52" s="130"/>
      <c r="G52" s="130"/>
    </row>
    <row r="53" spans="2:7" ht="16.5" thickTop="1" thickBot="1" x14ac:dyDescent="0.25">
      <c r="C53" s="44"/>
    </row>
    <row r="54" spans="2:7" ht="15.75" thickTop="1" x14ac:dyDescent="0.2"/>
  </sheetData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5" orientation="portrait" horizontalDpi="4294967292" verticalDpi="4294967292" r:id="rId1"/>
  <colBreaks count="1" manualBreakCount="1">
    <brk id="4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61"/>
  <sheetViews>
    <sheetView zoomScaleNormal="100"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5" width="14.875" style="2" customWidth="1"/>
    <col min="6" max="6" width="12.875" style="2" bestFit="1" customWidth="1"/>
    <col min="7" max="7" width="12.75" style="2" bestFit="1" customWidth="1"/>
    <col min="8" max="8" width="10.75" style="2" customWidth="1"/>
    <col min="9" max="16384" width="10.875" style="2"/>
  </cols>
  <sheetData>
    <row r="1" spans="1:7" ht="15.75" x14ac:dyDescent="0.25">
      <c r="A1" s="9" t="s">
        <v>9</v>
      </c>
    </row>
    <row r="2" spans="1:7" ht="15.75" x14ac:dyDescent="0.25">
      <c r="A2" s="9"/>
    </row>
    <row r="3" spans="1:7" ht="18.75" thickBot="1" x14ac:dyDescent="0.3">
      <c r="B3" s="14" t="s">
        <v>58</v>
      </c>
    </row>
    <row r="4" spans="1:7" s="5" customFormat="1" ht="16.5" thickTop="1" thickBot="1" x14ac:dyDescent="0.25">
      <c r="A4" s="11"/>
      <c r="B4" s="191" t="s">
        <v>160</v>
      </c>
      <c r="C4" s="193" t="s">
        <v>45</v>
      </c>
      <c r="D4" s="194"/>
      <c r="E4" s="194"/>
    </row>
    <row r="5" spans="1:7" s="5" customFormat="1" ht="16.5" thickTop="1" thickBot="1" x14ac:dyDescent="0.25">
      <c r="A5" s="11"/>
      <c r="B5" s="192"/>
      <c r="C5" s="143">
        <v>42460</v>
      </c>
      <c r="D5" s="143">
        <v>42369</v>
      </c>
      <c r="E5" s="133">
        <v>42094</v>
      </c>
    </row>
    <row r="6" spans="1:7" s="5" customFormat="1" ht="16.5" thickTop="1" thickBot="1" x14ac:dyDescent="0.25">
      <c r="A6" s="10"/>
      <c r="B6" s="33" t="s">
        <v>0</v>
      </c>
      <c r="C6" s="43">
        <f>SUM(C7:C15)-C10</f>
        <v>2194010</v>
      </c>
      <c r="D6" s="43">
        <f>SUM(D7:D15)-D10</f>
        <v>2088391</v>
      </c>
      <c r="E6" s="43">
        <f>SUM(E7:E15)-E10</f>
        <v>2092526</v>
      </c>
      <c r="G6" s="139"/>
    </row>
    <row r="7" spans="1:7" s="5" customFormat="1" ht="16.5" thickTop="1" thickBot="1" x14ac:dyDescent="0.25">
      <c r="A7" s="11"/>
      <c r="B7" s="12" t="s">
        <v>1</v>
      </c>
      <c r="C7" s="74">
        <v>2028060</v>
      </c>
      <c r="D7" s="74">
        <v>1923863</v>
      </c>
      <c r="E7" s="74">
        <v>1941254</v>
      </c>
      <c r="G7" s="139"/>
    </row>
    <row r="8" spans="1:7" s="5" customFormat="1" ht="16.5" thickTop="1" thickBot="1" x14ac:dyDescent="0.25">
      <c r="A8" s="11"/>
      <c r="B8" s="12" t="s">
        <v>49</v>
      </c>
      <c r="C8" s="74">
        <v>10184</v>
      </c>
      <c r="D8" s="74">
        <v>10287</v>
      </c>
      <c r="E8" s="74">
        <v>11004</v>
      </c>
      <c r="G8" s="139"/>
    </row>
    <row r="9" spans="1:7" s="5" customFormat="1" ht="16.5" thickTop="1" thickBot="1" x14ac:dyDescent="0.25">
      <c r="A9" s="11"/>
      <c r="B9" s="12" t="s">
        <v>46</v>
      </c>
      <c r="C9" s="74">
        <v>113600</v>
      </c>
      <c r="D9" s="74">
        <v>114189</v>
      </c>
      <c r="E9" s="74">
        <v>114152</v>
      </c>
      <c r="G9" s="139"/>
    </row>
    <row r="10" spans="1:7" s="5" customFormat="1" ht="16.5" thickTop="1" thickBot="1" x14ac:dyDescent="0.25">
      <c r="A10" s="11"/>
      <c r="B10" s="12" t="s">
        <v>47</v>
      </c>
      <c r="C10" s="107">
        <v>107252</v>
      </c>
      <c r="D10" s="74">
        <v>107252</v>
      </c>
      <c r="E10" s="107">
        <v>107252</v>
      </c>
      <c r="G10" s="139"/>
    </row>
    <row r="11" spans="1:7" s="5" customFormat="1" ht="16.5" thickTop="1" thickBot="1" x14ac:dyDescent="0.25">
      <c r="A11" s="11"/>
      <c r="B11" s="12" t="s">
        <v>143</v>
      </c>
      <c r="C11" s="107">
        <v>9977</v>
      </c>
      <c r="D11" s="74">
        <v>10151</v>
      </c>
      <c r="E11" s="107">
        <v>10154</v>
      </c>
      <c r="G11" s="139"/>
    </row>
    <row r="12" spans="1:7" s="5" customFormat="1" ht="16.5" thickTop="1" thickBot="1" x14ac:dyDescent="0.25">
      <c r="A12" s="10"/>
      <c r="B12" s="12" t="s">
        <v>48</v>
      </c>
      <c r="C12" s="107">
        <v>7888</v>
      </c>
      <c r="D12" s="74">
        <v>7888</v>
      </c>
      <c r="E12" s="107">
        <v>7889</v>
      </c>
      <c r="G12" s="139"/>
    </row>
    <row r="13" spans="1:7" s="5" customFormat="1" ht="16.5" thickTop="1" thickBot="1" x14ac:dyDescent="0.25">
      <c r="A13" s="11"/>
      <c r="B13" s="12" t="s">
        <v>10</v>
      </c>
      <c r="C13" s="74">
        <v>464</v>
      </c>
      <c r="D13" s="74">
        <v>464</v>
      </c>
      <c r="E13" s="74">
        <v>464</v>
      </c>
      <c r="G13" s="139"/>
    </row>
    <row r="14" spans="1:7" s="5" customFormat="1" ht="16.5" thickTop="1" thickBot="1" x14ac:dyDescent="0.25">
      <c r="A14" s="11"/>
      <c r="B14" s="12" t="s">
        <v>11</v>
      </c>
      <c r="C14" s="74">
        <v>23448</v>
      </c>
      <c r="D14" s="74">
        <v>21128</v>
      </c>
      <c r="E14" s="74">
        <v>7359</v>
      </c>
      <c r="G14" s="139"/>
    </row>
    <row r="15" spans="1:7" s="5" customFormat="1" ht="16.5" thickTop="1" thickBot="1" x14ac:dyDescent="0.25">
      <c r="A15" s="11"/>
      <c r="B15" s="12" t="s">
        <v>50</v>
      </c>
      <c r="C15" s="74">
        <v>389</v>
      </c>
      <c r="D15" s="74">
        <v>421</v>
      </c>
      <c r="E15" s="74">
        <v>250</v>
      </c>
      <c r="G15" s="139"/>
    </row>
    <row r="16" spans="1:7" s="5" customFormat="1" ht="16.5" thickTop="1" thickBot="1" x14ac:dyDescent="0.25">
      <c r="A16" s="11"/>
      <c r="B16" s="37" t="s">
        <v>2</v>
      </c>
      <c r="C16" s="43">
        <f>SUM(C17:C23)</f>
        <v>262408</v>
      </c>
      <c r="D16" s="43">
        <f>SUM(D17:D23)</f>
        <v>372448</v>
      </c>
      <c r="E16" s="43">
        <f>SUM(E17:E23)</f>
        <v>217755</v>
      </c>
      <c r="G16" s="139"/>
    </row>
    <row r="17" spans="1:7" s="5" customFormat="1" ht="16.5" thickTop="1" thickBot="1" x14ac:dyDescent="0.25">
      <c r="A17" s="11"/>
      <c r="B17" s="12" t="s">
        <v>3</v>
      </c>
      <c r="C17" s="74">
        <v>6300</v>
      </c>
      <c r="D17" s="74">
        <v>6763</v>
      </c>
      <c r="E17" s="74">
        <v>6105</v>
      </c>
      <c r="G17" s="139"/>
    </row>
    <row r="18" spans="1:7" s="5" customFormat="1" ht="16.5" thickTop="1" thickBot="1" x14ac:dyDescent="0.25">
      <c r="A18" s="11"/>
      <c r="B18" s="12" t="s">
        <v>51</v>
      </c>
      <c r="C18" s="74">
        <v>48883</v>
      </c>
      <c r="D18" s="74">
        <v>50555</v>
      </c>
      <c r="E18" s="74">
        <v>49763</v>
      </c>
      <c r="G18" s="139"/>
    </row>
    <row r="19" spans="1:7" s="5" customFormat="1" ht="16.5" thickTop="1" thickBot="1" x14ac:dyDescent="0.25">
      <c r="A19" s="11"/>
      <c r="B19" s="12" t="s">
        <v>52</v>
      </c>
      <c r="C19" s="74">
        <v>1656</v>
      </c>
      <c r="D19" s="74">
        <v>368</v>
      </c>
      <c r="E19" s="74">
        <v>149</v>
      </c>
      <c r="G19" s="139"/>
    </row>
    <row r="20" spans="1:7" s="5" customFormat="1" ht="16.5" thickTop="1" thickBot="1" x14ac:dyDescent="0.25">
      <c r="A20" s="11"/>
      <c r="B20" s="12" t="s">
        <v>53</v>
      </c>
      <c r="C20" s="74">
        <v>45877</v>
      </c>
      <c r="D20" s="74">
        <v>34502</v>
      </c>
      <c r="E20" s="74">
        <v>42676</v>
      </c>
      <c r="G20" s="139"/>
    </row>
    <row r="21" spans="1:7" s="5" customFormat="1" ht="16.5" hidden="1" thickTop="1" thickBot="1" x14ac:dyDescent="0.25">
      <c r="A21" s="11"/>
      <c r="B21" s="12" t="s">
        <v>54</v>
      </c>
      <c r="C21" s="74">
        <v>0</v>
      </c>
      <c r="D21" s="74">
        <v>0</v>
      </c>
      <c r="E21" s="74">
        <v>0</v>
      </c>
      <c r="G21" s="139"/>
    </row>
    <row r="22" spans="1:7" s="5" customFormat="1" ht="16.5" thickTop="1" thickBot="1" x14ac:dyDescent="0.25">
      <c r="A22" s="11"/>
      <c r="B22" s="12" t="s">
        <v>198</v>
      </c>
      <c r="C22" s="74">
        <v>0</v>
      </c>
      <c r="D22" s="74">
        <v>8577</v>
      </c>
      <c r="E22" s="74">
        <v>0</v>
      </c>
      <c r="G22" s="139"/>
    </row>
    <row r="23" spans="1:7" s="5" customFormat="1" ht="16.5" thickTop="1" thickBot="1" x14ac:dyDescent="0.25">
      <c r="A23" s="11"/>
      <c r="B23" s="12" t="s">
        <v>55</v>
      </c>
      <c r="C23" s="74">
        <v>159692</v>
      </c>
      <c r="D23" s="74">
        <v>271683</v>
      </c>
      <c r="E23" s="74">
        <v>119062</v>
      </c>
      <c r="G23" s="139"/>
    </row>
    <row r="24" spans="1:7" s="5" customFormat="1" ht="16.5" thickTop="1" thickBot="1" x14ac:dyDescent="0.25">
      <c r="A24" s="11"/>
      <c r="B24" s="37" t="s">
        <v>56</v>
      </c>
      <c r="C24" s="43">
        <v>22813</v>
      </c>
      <c r="D24" s="43">
        <v>23057</v>
      </c>
      <c r="E24" s="43">
        <v>11046</v>
      </c>
      <c r="G24" s="139"/>
    </row>
    <row r="25" spans="1:7" s="5" customFormat="1" ht="16.5" thickTop="1" thickBot="1" x14ac:dyDescent="0.25">
      <c r="A25" s="11"/>
      <c r="B25" s="37" t="s">
        <v>57</v>
      </c>
      <c r="C25" s="43">
        <f>C6+C16+C24</f>
        <v>2479231</v>
      </c>
      <c r="D25" s="43">
        <f>D6+D16+D24</f>
        <v>2483896</v>
      </c>
      <c r="E25" s="43">
        <f>E6+E16+E24</f>
        <v>2321327</v>
      </c>
      <c r="G25" s="139"/>
    </row>
    <row r="26" spans="1:7" s="5" customFormat="1" ht="16.5" thickTop="1" thickBot="1" x14ac:dyDescent="0.25">
      <c r="A26" s="11"/>
      <c r="B26" s="76"/>
      <c r="C26" s="77"/>
      <c r="D26" s="78"/>
      <c r="E26" s="77"/>
      <c r="G26" s="139"/>
    </row>
    <row r="27" spans="1:7" s="5" customFormat="1" ht="16.5" thickTop="1" thickBot="1" x14ac:dyDescent="0.25">
      <c r="A27" s="11"/>
      <c r="B27" s="191" t="s">
        <v>161</v>
      </c>
      <c r="C27" s="193" t="s">
        <v>45</v>
      </c>
      <c r="D27" s="194"/>
      <c r="E27" s="194"/>
      <c r="G27" s="139"/>
    </row>
    <row r="28" spans="1:7" s="5" customFormat="1" ht="16.5" thickTop="1" thickBot="1" x14ac:dyDescent="0.25">
      <c r="A28" s="11"/>
      <c r="B28" s="192"/>
      <c r="C28" s="143">
        <f t="shared" ref="C28:D28" si="0">C5</f>
        <v>42460</v>
      </c>
      <c r="D28" s="143">
        <f t="shared" si="0"/>
        <v>42369</v>
      </c>
      <c r="E28" s="105">
        <f t="shared" ref="E28" si="1">E5</f>
        <v>42094</v>
      </c>
      <c r="G28" s="139"/>
    </row>
    <row r="29" spans="1:7" s="5" customFormat="1" ht="16.5" thickTop="1" thickBot="1" x14ac:dyDescent="0.25">
      <c r="A29" s="11"/>
      <c r="B29" s="33" t="s">
        <v>59</v>
      </c>
      <c r="C29" s="43">
        <f>+C30+C35</f>
        <v>1784124.0041720001</v>
      </c>
      <c r="D29" s="43">
        <f>+D30+D35</f>
        <v>1783288</v>
      </c>
      <c r="E29" s="43">
        <f>+E30+E35</f>
        <v>1642838</v>
      </c>
      <c r="G29" s="139"/>
    </row>
    <row r="30" spans="1:7" s="5" customFormat="1" ht="16.5" thickTop="1" thickBot="1" x14ac:dyDescent="0.25">
      <c r="A30" s="11"/>
      <c r="B30" s="37" t="s">
        <v>60</v>
      </c>
      <c r="C30" s="43">
        <f>SUM(C31:C34)</f>
        <v>1783998.0041720001</v>
      </c>
      <c r="D30" s="43">
        <f>SUM(D31:D34)</f>
        <v>1783155</v>
      </c>
      <c r="E30" s="43">
        <f>SUM(E31:E34)</f>
        <v>1642747</v>
      </c>
      <c r="G30" s="139"/>
    </row>
    <row r="31" spans="1:7" s="5" customFormat="1" ht="16.5" thickTop="1" thickBot="1" x14ac:dyDescent="0.25">
      <c r="A31" s="11"/>
      <c r="B31" s="12" t="s">
        <v>61</v>
      </c>
      <c r="C31" s="79">
        <v>517754</v>
      </c>
      <c r="D31" s="79">
        <v>517754</v>
      </c>
      <c r="E31" s="79">
        <v>517754</v>
      </c>
      <c r="G31" s="139"/>
    </row>
    <row r="32" spans="1:7" s="5" customFormat="1" ht="16.5" thickTop="1" thickBot="1" x14ac:dyDescent="0.25">
      <c r="A32" s="11"/>
      <c r="B32" s="12" t="s">
        <v>62</v>
      </c>
      <c r="C32" s="79">
        <v>132282</v>
      </c>
      <c r="D32" s="79">
        <v>132689</v>
      </c>
      <c r="E32" s="79">
        <v>133333</v>
      </c>
      <c r="G32" s="139"/>
    </row>
    <row r="33" spans="1:9" s="5" customFormat="1" ht="16.5" thickTop="1" thickBot="1" x14ac:dyDescent="0.25">
      <c r="A33" s="10"/>
      <c r="B33" s="12" t="s">
        <v>63</v>
      </c>
      <c r="C33" s="79">
        <v>1130514.0041720001</v>
      </c>
      <c r="D33" s="79">
        <v>1129899</v>
      </c>
      <c r="E33" s="79">
        <v>995593</v>
      </c>
      <c r="G33" s="139"/>
    </row>
    <row r="34" spans="1:9" s="5" customFormat="1" ht="16.5" thickTop="1" thickBot="1" x14ac:dyDescent="0.25">
      <c r="A34" s="11"/>
      <c r="B34" s="12" t="s">
        <v>64</v>
      </c>
      <c r="C34" s="80">
        <v>3448</v>
      </c>
      <c r="D34" s="79">
        <v>2813</v>
      </c>
      <c r="E34" s="80">
        <v>-3933</v>
      </c>
      <c r="G34" s="139"/>
    </row>
    <row r="35" spans="1:9" s="5" customFormat="1" ht="16.5" thickTop="1" thickBot="1" x14ac:dyDescent="0.25">
      <c r="A35" s="11"/>
      <c r="B35" s="37" t="s">
        <v>65</v>
      </c>
      <c r="C35" s="43">
        <v>126</v>
      </c>
      <c r="D35" s="43">
        <v>133</v>
      </c>
      <c r="E35" s="43">
        <v>91</v>
      </c>
      <c r="G35" s="139"/>
    </row>
    <row r="36" spans="1:9" s="5" customFormat="1" ht="16.5" thickTop="1" thickBot="1" x14ac:dyDescent="0.25">
      <c r="A36" s="11"/>
      <c r="B36" s="37" t="s">
        <v>4</v>
      </c>
      <c r="C36" s="43">
        <f>SUM(C37:C43)</f>
        <v>457252</v>
      </c>
      <c r="D36" s="43">
        <f>SUM(D37:D43)</f>
        <v>454837</v>
      </c>
      <c r="E36" s="43">
        <f>SUM(E37:E43)</f>
        <v>475636</v>
      </c>
      <c r="G36" s="139"/>
    </row>
    <row r="37" spans="1:9" s="5" customFormat="1" ht="16.5" thickTop="1" thickBot="1" x14ac:dyDescent="0.25">
      <c r="A37" s="11"/>
      <c r="B37" s="12" t="s">
        <v>24</v>
      </c>
      <c r="C37" s="79">
        <v>122616</v>
      </c>
      <c r="D37" s="79">
        <v>122466</v>
      </c>
      <c r="E37" s="79">
        <v>447815</v>
      </c>
      <c r="G37" s="139"/>
    </row>
    <row r="38" spans="1:9" s="5" customFormat="1" ht="16.5" thickTop="1" thickBot="1" x14ac:dyDescent="0.25">
      <c r="A38" s="11"/>
      <c r="B38" s="12" t="s">
        <v>162</v>
      </c>
      <c r="C38" s="79">
        <v>301338</v>
      </c>
      <c r="D38" s="79">
        <v>299229</v>
      </c>
      <c r="E38" s="79">
        <v>0</v>
      </c>
      <c r="G38" s="139"/>
    </row>
    <row r="39" spans="1:9" s="5" customFormat="1" ht="16.5" thickTop="1" thickBot="1" x14ac:dyDescent="0.25">
      <c r="A39" s="11"/>
      <c r="B39" s="12" t="s">
        <v>5</v>
      </c>
      <c r="C39" s="79">
        <v>837</v>
      </c>
      <c r="D39" s="79">
        <v>620</v>
      </c>
      <c r="E39" s="79">
        <v>1757</v>
      </c>
      <c r="G39" s="139"/>
    </row>
    <row r="40" spans="1:9" ht="16.5" thickTop="1" thickBot="1" x14ac:dyDescent="0.25">
      <c r="B40" s="12" t="s">
        <v>66</v>
      </c>
      <c r="C40" s="79">
        <v>5225</v>
      </c>
      <c r="D40" s="79">
        <v>5300</v>
      </c>
      <c r="E40" s="79">
        <v>5428</v>
      </c>
      <c r="F40" s="5"/>
      <c r="G40" s="139"/>
      <c r="H40" s="5"/>
      <c r="I40" s="5"/>
    </row>
    <row r="41" spans="1:9" ht="16.5" thickTop="1" thickBot="1" x14ac:dyDescent="0.25">
      <c r="B41" s="12" t="s">
        <v>67</v>
      </c>
      <c r="C41" s="109">
        <v>3591</v>
      </c>
      <c r="D41" s="79">
        <v>3072</v>
      </c>
      <c r="E41" s="109">
        <v>548</v>
      </c>
      <c r="F41" s="5"/>
      <c r="G41" s="139"/>
      <c r="H41" s="5"/>
      <c r="I41" s="5"/>
    </row>
    <row r="42" spans="1:9" ht="16.5" thickTop="1" thickBot="1" x14ac:dyDescent="0.25">
      <c r="B42" s="12" t="s">
        <v>14</v>
      </c>
      <c r="C42" s="109">
        <v>22125</v>
      </c>
      <c r="D42" s="79">
        <v>22823</v>
      </c>
      <c r="E42" s="109">
        <v>19724</v>
      </c>
      <c r="F42" s="5"/>
      <c r="G42" s="139"/>
      <c r="H42" s="5"/>
      <c r="I42" s="5"/>
    </row>
    <row r="43" spans="1:9" ht="16.5" thickTop="1" thickBot="1" x14ac:dyDescent="0.25">
      <c r="B43" s="12" t="s">
        <v>13</v>
      </c>
      <c r="C43" s="44">
        <v>1520</v>
      </c>
      <c r="D43" s="44">
        <v>1327</v>
      </c>
      <c r="E43" s="44">
        <v>364</v>
      </c>
      <c r="F43" s="5"/>
      <c r="G43" s="139"/>
      <c r="H43" s="5"/>
      <c r="I43" s="5"/>
    </row>
    <row r="44" spans="1:9" ht="16.5" thickTop="1" thickBot="1" x14ac:dyDescent="0.25">
      <c r="B44" s="37" t="s">
        <v>6</v>
      </c>
      <c r="C44" s="43">
        <f>SUM(C45:C53)</f>
        <v>237855</v>
      </c>
      <c r="D44" s="43">
        <f>SUM(D45:D53)</f>
        <v>245771</v>
      </c>
      <c r="E44" s="43">
        <f>SUM(E45:E53)</f>
        <v>202853</v>
      </c>
      <c r="F44" s="5"/>
      <c r="G44" s="139"/>
      <c r="H44" s="5"/>
      <c r="I44" s="5"/>
    </row>
    <row r="45" spans="1:9" ht="16.5" thickTop="1" thickBot="1" x14ac:dyDescent="0.25">
      <c r="B45" s="12" t="s">
        <v>68</v>
      </c>
      <c r="C45" s="79">
        <v>39544</v>
      </c>
      <c r="D45" s="79">
        <v>36646</v>
      </c>
      <c r="E45" s="79">
        <v>26896</v>
      </c>
      <c r="F45" s="5"/>
      <c r="G45" s="139"/>
      <c r="H45" s="5"/>
      <c r="I45" s="5"/>
    </row>
    <row r="46" spans="1:9" ht="16.5" thickTop="1" thickBot="1" x14ac:dyDescent="0.25">
      <c r="B46" s="12" t="s">
        <v>166</v>
      </c>
      <c r="C46" s="79">
        <v>1297</v>
      </c>
      <c r="D46" s="79">
        <v>795</v>
      </c>
      <c r="E46" s="79">
        <v>0</v>
      </c>
      <c r="F46" s="5"/>
      <c r="G46" s="139"/>
      <c r="H46" s="5"/>
      <c r="I46" s="5"/>
    </row>
    <row r="47" spans="1:9" ht="16.5" thickTop="1" thickBot="1" x14ac:dyDescent="0.25">
      <c r="B47" s="12" t="s">
        <v>69</v>
      </c>
      <c r="C47" s="79">
        <v>82235</v>
      </c>
      <c r="D47" s="79">
        <v>77874</v>
      </c>
      <c r="E47" s="79">
        <v>82417</v>
      </c>
      <c r="F47" s="5"/>
      <c r="G47" s="139"/>
      <c r="H47" s="5"/>
      <c r="I47" s="5"/>
    </row>
    <row r="48" spans="1:9" ht="16.5" thickTop="1" thickBot="1" x14ac:dyDescent="0.25">
      <c r="B48" s="12" t="s">
        <v>70</v>
      </c>
      <c r="C48" s="79">
        <v>14435</v>
      </c>
      <c r="D48" s="79">
        <v>34734</v>
      </c>
      <c r="E48" s="79">
        <v>8151</v>
      </c>
      <c r="F48" s="5"/>
      <c r="G48" s="139"/>
      <c r="H48" s="5"/>
      <c r="I48" s="5"/>
    </row>
    <row r="49" spans="2:9" ht="16.5" thickTop="1" thickBot="1" x14ac:dyDescent="0.25">
      <c r="B49" s="12" t="s">
        <v>71</v>
      </c>
      <c r="C49" s="79">
        <v>5725</v>
      </c>
      <c r="D49" s="79">
        <v>4874</v>
      </c>
      <c r="E49" s="79">
        <v>4031</v>
      </c>
      <c r="F49" s="5"/>
      <c r="G49" s="139"/>
      <c r="H49" s="5"/>
      <c r="I49" s="5"/>
    </row>
    <row r="50" spans="2:9" ht="16.5" thickTop="1" thickBot="1" x14ac:dyDescent="0.25">
      <c r="B50" s="12" t="s">
        <v>66</v>
      </c>
      <c r="C50" s="79">
        <v>35334</v>
      </c>
      <c r="D50" s="79">
        <v>20585</v>
      </c>
      <c r="E50" s="79">
        <v>24654</v>
      </c>
      <c r="F50" s="5"/>
      <c r="G50" s="139"/>
      <c r="H50" s="5"/>
      <c r="I50" s="5"/>
    </row>
    <row r="51" spans="2:9" ht="16.5" thickTop="1" thickBot="1" x14ac:dyDescent="0.25">
      <c r="B51" s="12" t="s">
        <v>72</v>
      </c>
      <c r="C51" s="79">
        <v>55954</v>
      </c>
      <c r="D51" s="79">
        <v>66456</v>
      </c>
      <c r="E51" s="79">
        <v>53798</v>
      </c>
      <c r="F51" s="5"/>
      <c r="G51" s="139"/>
      <c r="H51" s="5"/>
      <c r="I51" s="5"/>
    </row>
    <row r="52" spans="2:9" ht="16.5" thickTop="1" thickBot="1" x14ac:dyDescent="0.25">
      <c r="B52" s="12" t="s">
        <v>14</v>
      </c>
      <c r="C52" s="79">
        <v>2553</v>
      </c>
      <c r="D52" s="79">
        <v>2693</v>
      </c>
      <c r="E52" s="79">
        <v>1784</v>
      </c>
      <c r="F52" s="5"/>
      <c r="G52" s="139"/>
      <c r="H52" s="5"/>
      <c r="I52" s="5"/>
    </row>
    <row r="53" spans="2:9" ht="16.5" thickTop="1" thickBot="1" x14ac:dyDescent="0.25">
      <c r="B53" s="12" t="s">
        <v>13</v>
      </c>
      <c r="C53" s="44">
        <v>778</v>
      </c>
      <c r="D53" s="44">
        <v>1114</v>
      </c>
      <c r="E53" s="44">
        <v>1122</v>
      </c>
      <c r="F53" s="5"/>
      <c r="G53" s="139"/>
      <c r="H53" s="5"/>
      <c r="I53" s="5"/>
    </row>
    <row r="54" spans="2:9" ht="16.5" hidden="1" thickTop="1" thickBot="1" x14ac:dyDescent="0.25">
      <c r="B54" s="82" t="s">
        <v>158</v>
      </c>
      <c r="C54" s="43">
        <v>0</v>
      </c>
      <c r="D54" s="43">
        <v>0</v>
      </c>
      <c r="E54" s="43">
        <v>0</v>
      </c>
      <c r="F54" s="5"/>
      <c r="G54" s="139"/>
      <c r="H54" s="5"/>
      <c r="I54" s="5"/>
    </row>
    <row r="55" spans="2:9" ht="16.5" thickTop="1" thickBot="1" x14ac:dyDescent="0.25">
      <c r="B55" s="37" t="s">
        <v>73</v>
      </c>
      <c r="C55" s="43">
        <f>C29+C36+C44+C54</f>
        <v>2479231.0041720001</v>
      </c>
      <c r="D55" s="43">
        <f>D29+D36+D44+D54</f>
        <v>2483896</v>
      </c>
      <c r="E55" s="43">
        <f>E29+E36+E44+E54</f>
        <v>2321327</v>
      </c>
      <c r="F55" s="5"/>
      <c r="G55" s="139"/>
      <c r="H55" s="5"/>
      <c r="I55" s="5"/>
    </row>
    <row r="56" spans="2:9" ht="15.75" thickTop="1" x14ac:dyDescent="0.2">
      <c r="B56" s="24"/>
      <c r="C56" s="155"/>
      <c r="D56" s="155"/>
      <c r="E56" s="155"/>
      <c r="G56" s="140"/>
    </row>
    <row r="57" spans="2:9" x14ac:dyDescent="0.2">
      <c r="D57" s="95"/>
      <c r="G57" s="140"/>
    </row>
    <row r="58" spans="2:9" x14ac:dyDescent="0.2">
      <c r="G58" s="140"/>
    </row>
    <row r="59" spans="2:9" x14ac:dyDescent="0.2">
      <c r="G59" s="140"/>
    </row>
    <row r="60" spans="2:9" x14ac:dyDescent="0.2">
      <c r="G60" s="140"/>
    </row>
    <row r="61" spans="2:9" x14ac:dyDescent="0.2">
      <c r="G61" s="140"/>
    </row>
  </sheetData>
  <mergeCells count="4">
    <mergeCell ref="B27:B28"/>
    <mergeCell ref="B4:B5"/>
    <mergeCell ref="C4:E4"/>
    <mergeCell ref="C27:E27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3" orientation="portrait" horizontalDpi="4294967292" verticalDpi="4294967292" r:id="rId1"/>
  <colBreaks count="1" manualBreakCount="1"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S29"/>
  <sheetViews>
    <sheetView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6" width="18.875" style="2" customWidth="1"/>
    <col min="7" max="8" width="14.875" style="2" customWidth="1"/>
    <col min="9" max="16384" width="10.875" style="2"/>
  </cols>
  <sheetData>
    <row r="1" spans="1:19" ht="15.75" x14ac:dyDescent="0.25">
      <c r="A1" s="9" t="s">
        <v>9</v>
      </c>
    </row>
    <row r="2" spans="1:19" ht="15.75" x14ac:dyDescent="0.25">
      <c r="A2" s="9"/>
    </row>
    <row r="3" spans="1:19" ht="18.75" thickBot="1" x14ac:dyDescent="0.3">
      <c r="B3" s="14" t="s">
        <v>90</v>
      </c>
    </row>
    <row r="4" spans="1:19" ht="33.950000000000003" customHeight="1" thickTop="1" thickBot="1" x14ac:dyDescent="0.25">
      <c r="B4" s="200"/>
      <c r="C4" s="202" t="s">
        <v>60</v>
      </c>
      <c r="D4" s="203"/>
      <c r="E4" s="203"/>
      <c r="F4" s="204"/>
      <c r="G4" s="198" t="s">
        <v>65</v>
      </c>
      <c r="H4" s="198" t="s">
        <v>33</v>
      </c>
    </row>
    <row r="5" spans="1:19" ht="63" customHeight="1" thickTop="1" thickBot="1" x14ac:dyDescent="0.25">
      <c r="B5" s="201"/>
      <c r="C5" s="62" t="s">
        <v>61</v>
      </c>
      <c r="D5" s="62" t="s">
        <v>62</v>
      </c>
      <c r="E5" s="62" t="s">
        <v>97</v>
      </c>
      <c r="F5" s="62" t="s">
        <v>152</v>
      </c>
      <c r="G5" s="199"/>
      <c r="H5" s="199"/>
    </row>
    <row r="6" spans="1:19" ht="16.5" thickTop="1" thickBot="1" x14ac:dyDescent="0.25">
      <c r="B6" s="195" t="s">
        <v>194</v>
      </c>
      <c r="C6" s="196"/>
      <c r="D6" s="196"/>
      <c r="E6" s="196"/>
      <c r="F6" s="197"/>
      <c r="G6" s="63"/>
      <c r="H6" s="63"/>
    </row>
    <row r="7" spans="1:19" ht="16.5" thickTop="1" thickBot="1" x14ac:dyDescent="0.25">
      <c r="B7" s="37" t="s">
        <v>94</v>
      </c>
      <c r="C7" s="64">
        <v>517754</v>
      </c>
      <c r="D7" s="64">
        <v>133333</v>
      </c>
      <c r="E7" s="64">
        <v>1301117</v>
      </c>
      <c r="F7" s="64">
        <v>118</v>
      </c>
      <c r="G7" s="64">
        <v>0</v>
      </c>
      <c r="H7" s="66">
        <f t="shared" ref="H7:H13" si="0">SUM(C7:G7)</f>
        <v>1952322</v>
      </c>
    </row>
    <row r="8" spans="1:19" ht="16.5" thickTop="1" thickBot="1" x14ac:dyDescent="0.25">
      <c r="B8" s="12" t="s">
        <v>91</v>
      </c>
      <c r="C8" s="59">
        <v>0</v>
      </c>
      <c r="D8" s="59">
        <v>0</v>
      </c>
      <c r="E8" s="67">
        <v>181553</v>
      </c>
      <c r="F8" s="67">
        <v>0</v>
      </c>
      <c r="G8" s="67">
        <v>29</v>
      </c>
      <c r="H8" s="68">
        <f t="shared" si="0"/>
        <v>181582</v>
      </c>
    </row>
    <row r="9" spans="1:19" ht="16.5" thickTop="1" thickBot="1" x14ac:dyDescent="0.25">
      <c r="B9" s="12" t="s">
        <v>92</v>
      </c>
      <c r="C9" s="59">
        <v>0</v>
      </c>
      <c r="D9" s="59">
        <v>-644</v>
      </c>
      <c r="E9" s="67">
        <v>-448</v>
      </c>
      <c r="F9" s="67">
        <v>2695</v>
      </c>
      <c r="G9" s="141">
        <v>1</v>
      </c>
      <c r="H9" s="68">
        <f t="shared" si="0"/>
        <v>1604</v>
      </c>
    </row>
    <row r="10" spans="1:19" ht="16.5" thickTop="1" thickBot="1" x14ac:dyDescent="0.25">
      <c r="B10" s="37" t="s">
        <v>95</v>
      </c>
      <c r="C10" s="56">
        <f>SUM(C8:C9)</f>
        <v>0</v>
      </c>
      <c r="D10" s="56">
        <f>SUM(D8:D9)</f>
        <v>-644</v>
      </c>
      <c r="E10" s="56">
        <f>SUM(E8:E9)</f>
        <v>181105</v>
      </c>
      <c r="F10" s="56">
        <f>SUM(F8:F9)</f>
        <v>2695</v>
      </c>
      <c r="G10" s="56">
        <f>SUM(G8:G9)</f>
        <v>30</v>
      </c>
      <c r="H10" s="66">
        <f t="shared" si="0"/>
        <v>183186</v>
      </c>
    </row>
    <row r="11" spans="1:19" ht="16.5" thickTop="1" thickBot="1" x14ac:dyDescent="0.25">
      <c r="B11" s="12" t="s">
        <v>96</v>
      </c>
      <c r="C11" s="59">
        <v>0</v>
      </c>
      <c r="D11" s="59">
        <v>0</v>
      </c>
      <c r="E11" s="67">
        <v>-283207</v>
      </c>
      <c r="F11" s="67">
        <v>0</v>
      </c>
      <c r="G11" s="67">
        <v>103</v>
      </c>
      <c r="H11" s="68">
        <f t="shared" ref="H11" si="1">SUM(C11:G11)</f>
        <v>-283104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16.5" thickTop="1" thickBot="1" x14ac:dyDescent="0.25">
      <c r="B12" s="69" t="s">
        <v>93</v>
      </c>
      <c r="C12" s="70">
        <v>0</v>
      </c>
      <c r="D12" s="70">
        <v>0</v>
      </c>
      <c r="E12" s="71">
        <v>-69116</v>
      </c>
      <c r="F12" s="71">
        <v>0</v>
      </c>
      <c r="G12" s="72">
        <v>0</v>
      </c>
      <c r="H12" s="68">
        <f t="shared" si="0"/>
        <v>-69116</v>
      </c>
    </row>
    <row r="13" spans="1:19" ht="16.5" thickTop="1" thickBot="1" x14ac:dyDescent="0.25">
      <c r="B13" s="37" t="s">
        <v>195</v>
      </c>
      <c r="C13" s="56">
        <f>C7+SUM(C10:C12)</f>
        <v>517754</v>
      </c>
      <c r="D13" s="56">
        <f>D7+SUM(D10:D12)</f>
        <v>132689</v>
      </c>
      <c r="E13" s="56">
        <f>E7+SUM(E10:E12)</f>
        <v>1129899</v>
      </c>
      <c r="F13" s="56">
        <f>F7+SUM(F10:F12)</f>
        <v>2813</v>
      </c>
      <c r="G13" s="56">
        <f>G7+SUM(G10:G12)</f>
        <v>133</v>
      </c>
      <c r="H13" s="66">
        <f t="shared" si="0"/>
        <v>1783288</v>
      </c>
    </row>
    <row r="14" spans="1:19" ht="16.5" thickTop="1" thickBot="1" x14ac:dyDescent="0.25">
      <c r="B14" s="195" t="s">
        <v>251</v>
      </c>
      <c r="C14" s="196"/>
      <c r="D14" s="196"/>
      <c r="E14" s="196"/>
      <c r="F14" s="197"/>
      <c r="G14" s="73"/>
      <c r="H14" s="7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16.5" thickTop="1" thickBot="1" x14ac:dyDescent="0.25">
      <c r="B15" s="37" t="s">
        <v>94</v>
      </c>
      <c r="C15" s="56">
        <f>C7</f>
        <v>517754</v>
      </c>
      <c r="D15" s="56">
        <f>D7</f>
        <v>133333</v>
      </c>
      <c r="E15" s="56">
        <f>E7</f>
        <v>1301117</v>
      </c>
      <c r="F15" s="56">
        <f>F7</f>
        <v>118</v>
      </c>
      <c r="G15" s="56">
        <f>G7</f>
        <v>0</v>
      </c>
      <c r="H15" s="66">
        <f t="shared" ref="H15:H20" si="2">SUM(C15:G15)</f>
        <v>1952322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16.5" thickTop="1" thickBot="1" x14ac:dyDescent="0.25">
      <c r="B16" s="167" t="s">
        <v>233</v>
      </c>
      <c r="C16" s="59">
        <v>0</v>
      </c>
      <c r="D16" s="59">
        <v>0</v>
      </c>
      <c r="E16" s="67">
        <v>-22318</v>
      </c>
      <c r="F16" s="67">
        <v>0</v>
      </c>
      <c r="G16" s="67">
        <v>-14</v>
      </c>
      <c r="H16" s="68">
        <f t="shared" si="2"/>
        <v>-22332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2:19" ht="16.5" thickTop="1" thickBot="1" x14ac:dyDescent="0.25">
      <c r="B17" s="12" t="s">
        <v>92</v>
      </c>
      <c r="C17" s="59">
        <v>0</v>
      </c>
      <c r="D17" s="59">
        <v>0</v>
      </c>
      <c r="E17" s="67">
        <v>0</v>
      </c>
      <c r="F17" s="67">
        <v>-4051</v>
      </c>
      <c r="G17" s="67">
        <v>2</v>
      </c>
      <c r="H17" s="68">
        <f t="shared" si="2"/>
        <v>-4049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2:19" ht="16.5" thickTop="1" thickBot="1" x14ac:dyDescent="0.25">
      <c r="B18" s="37" t="s">
        <v>247</v>
      </c>
      <c r="C18" s="56">
        <f>SUM(C16:C17)</f>
        <v>0</v>
      </c>
      <c r="D18" s="56">
        <f>SUM(D16:D17)</f>
        <v>0</v>
      </c>
      <c r="E18" s="56">
        <f>SUM(E16:E17)</f>
        <v>-22318</v>
      </c>
      <c r="F18" s="56">
        <f>SUM(F16:F17)</f>
        <v>-4051</v>
      </c>
      <c r="G18" s="56">
        <f>SUM(G16:G17)</f>
        <v>-12</v>
      </c>
      <c r="H18" s="66">
        <f t="shared" si="2"/>
        <v>-26381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2:19" ht="16.5" thickTop="1" thickBot="1" x14ac:dyDescent="0.25">
      <c r="B19" s="12" t="s">
        <v>96</v>
      </c>
      <c r="C19" s="70">
        <v>0</v>
      </c>
      <c r="D19" s="70">
        <v>0</v>
      </c>
      <c r="E19" s="71">
        <v>-283206</v>
      </c>
      <c r="F19" s="71">
        <v>0</v>
      </c>
      <c r="G19" s="71">
        <v>103</v>
      </c>
      <c r="H19" s="68">
        <f t="shared" si="2"/>
        <v>-283103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2:19" ht="16.5" thickTop="1" thickBot="1" x14ac:dyDescent="0.25">
      <c r="B20" s="37" t="s">
        <v>197</v>
      </c>
      <c r="C20" s="56">
        <f>C15+SUM(C18:C19)</f>
        <v>517754</v>
      </c>
      <c r="D20" s="56">
        <f>D15+SUM(D18:D19)</f>
        <v>133333</v>
      </c>
      <c r="E20" s="56">
        <f>E15+SUM(E18:E19)</f>
        <v>995593</v>
      </c>
      <c r="F20" s="56">
        <f>F15+SUM(F18:F19)</f>
        <v>-3933</v>
      </c>
      <c r="G20" s="56">
        <f>G15+SUM(G18:G19)</f>
        <v>91</v>
      </c>
      <c r="H20" s="66">
        <f t="shared" si="2"/>
        <v>1642838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2:19" ht="16.5" thickTop="1" thickBot="1" x14ac:dyDescent="0.25">
      <c r="B21" s="195" t="s">
        <v>224</v>
      </c>
      <c r="C21" s="196"/>
      <c r="D21" s="196"/>
      <c r="E21" s="196"/>
      <c r="F21" s="197"/>
      <c r="G21" s="73"/>
      <c r="H21" s="7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2:19" ht="16.5" thickTop="1" thickBot="1" x14ac:dyDescent="0.25">
      <c r="B22" s="37" t="s">
        <v>225</v>
      </c>
      <c r="C22" s="56">
        <f>C13</f>
        <v>517754</v>
      </c>
      <c r="D22" s="56">
        <f>D13</f>
        <v>132689</v>
      </c>
      <c r="E22" s="56">
        <f>E13</f>
        <v>1129899</v>
      </c>
      <c r="F22" s="56">
        <f>F13</f>
        <v>2813</v>
      </c>
      <c r="G22" s="56">
        <f>G13</f>
        <v>133</v>
      </c>
      <c r="H22" s="66">
        <f t="shared" ref="H22:H28" si="3">SUM(C22:G22)</f>
        <v>1783288</v>
      </c>
      <c r="I22" s="119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2:19" ht="16.5" thickTop="1" thickBot="1" x14ac:dyDescent="0.25">
      <c r="B23" s="167" t="s">
        <v>233</v>
      </c>
      <c r="C23" s="59">
        <v>0</v>
      </c>
      <c r="D23" s="59">
        <v>0</v>
      </c>
      <c r="E23" s="67">
        <v>-13436.995827999999</v>
      </c>
      <c r="F23" s="67">
        <v>0</v>
      </c>
      <c r="G23" s="67">
        <v>-7</v>
      </c>
      <c r="H23" s="68">
        <f t="shared" si="3"/>
        <v>-13443.995827999999</v>
      </c>
      <c r="I23" s="119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2:19" ht="16.5" thickTop="1" thickBot="1" x14ac:dyDescent="0.25">
      <c r="B24" s="12" t="s">
        <v>92</v>
      </c>
      <c r="C24" s="59">
        <v>0</v>
      </c>
      <c r="D24" s="59">
        <v>-407</v>
      </c>
      <c r="E24" s="67">
        <v>50</v>
      </c>
      <c r="F24" s="67">
        <v>635</v>
      </c>
      <c r="G24" s="67">
        <v>0</v>
      </c>
      <c r="H24" s="68">
        <f t="shared" si="3"/>
        <v>278</v>
      </c>
      <c r="I24" s="119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2:19" ht="16.5" thickTop="1" thickBot="1" x14ac:dyDescent="0.25">
      <c r="B25" s="37" t="s">
        <v>95</v>
      </c>
      <c r="C25" s="56">
        <f>SUM(C23:C24)</f>
        <v>0</v>
      </c>
      <c r="D25" s="56">
        <f>SUM(D23:D24)</f>
        <v>-407</v>
      </c>
      <c r="E25" s="56">
        <f>SUM(E23:E24)</f>
        <v>-13386.995827999999</v>
      </c>
      <c r="F25" s="56">
        <f>SUM(F23:F24)</f>
        <v>635</v>
      </c>
      <c r="G25" s="56">
        <f>SUM(G23:G24)</f>
        <v>-7</v>
      </c>
      <c r="H25" s="66">
        <f t="shared" si="3"/>
        <v>-13165.995827999999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2:19" ht="16.5" thickTop="1" thickBot="1" x14ac:dyDescent="0.25">
      <c r="B26" s="182" t="s">
        <v>245</v>
      </c>
      <c r="C26" s="59">
        <v>0</v>
      </c>
      <c r="D26" s="59">
        <v>0</v>
      </c>
      <c r="E26" s="181">
        <v>17286</v>
      </c>
      <c r="F26" s="154">
        <v>0</v>
      </c>
      <c r="G26" s="154">
        <v>0</v>
      </c>
      <c r="H26" s="68">
        <f t="shared" si="3"/>
        <v>17286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2:19" ht="16.5" thickTop="1" thickBot="1" x14ac:dyDescent="0.25">
      <c r="B27" s="183" t="s">
        <v>246</v>
      </c>
      <c r="C27" s="59">
        <v>0</v>
      </c>
      <c r="D27" s="59">
        <v>0</v>
      </c>
      <c r="E27" s="71">
        <v>-3284</v>
      </c>
      <c r="F27" s="71">
        <v>0</v>
      </c>
      <c r="G27" s="71">
        <v>0</v>
      </c>
      <c r="H27" s="68">
        <f t="shared" si="3"/>
        <v>-3284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2:19" ht="16.5" thickTop="1" thickBot="1" x14ac:dyDescent="0.25">
      <c r="B28" s="37" t="s">
        <v>226</v>
      </c>
      <c r="C28" s="56">
        <f>C22+SUM(C25:C27)</f>
        <v>517754</v>
      </c>
      <c r="D28" s="56">
        <f>D22+SUM(D25:D27)</f>
        <v>132282</v>
      </c>
      <c r="E28" s="56">
        <f>E22+SUM(E25:E27)</f>
        <v>1130514.0041720001</v>
      </c>
      <c r="F28" s="56">
        <f>F22+SUM(F25:F27)</f>
        <v>3448</v>
      </c>
      <c r="G28" s="56">
        <f>G22+SUM(G25:G27)</f>
        <v>126</v>
      </c>
      <c r="H28" s="66">
        <f t="shared" si="3"/>
        <v>1784124.0041720001</v>
      </c>
      <c r="K28" s="23"/>
      <c r="L28" s="23"/>
      <c r="M28" s="23"/>
      <c r="N28" s="23"/>
      <c r="O28" s="23"/>
      <c r="P28" s="23"/>
      <c r="Q28" s="23"/>
      <c r="R28" s="23"/>
      <c r="S28" s="23"/>
    </row>
    <row r="29" spans="2:19" ht="15.75" thickTop="1" x14ac:dyDescent="0.2">
      <c r="C29" s="119"/>
      <c r="D29" s="156"/>
      <c r="E29" s="119"/>
      <c r="F29" s="119"/>
      <c r="G29" s="119"/>
      <c r="H29" s="119"/>
    </row>
  </sheetData>
  <mergeCells count="7">
    <mergeCell ref="B14:F14"/>
    <mergeCell ref="B21:F21"/>
    <mergeCell ref="B6:F6"/>
    <mergeCell ref="G4:G5"/>
    <mergeCell ref="H4:H5"/>
    <mergeCell ref="B4:B5"/>
    <mergeCell ref="C4:F4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0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59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3" sqref="B3"/>
    </sheetView>
  </sheetViews>
  <sheetFormatPr defaultColWidth="10.875" defaultRowHeight="15" x14ac:dyDescent="0.2"/>
  <cols>
    <col min="1" max="1" width="5" style="2" customWidth="1"/>
    <col min="2" max="2" width="74.875" style="5" bestFit="1" customWidth="1"/>
    <col min="3" max="4" width="14.875" style="2" customWidth="1"/>
    <col min="5" max="16384" width="10.875" style="2"/>
  </cols>
  <sheetData>
    <row r="1" spans="1:7" ht="15.75" x14ac:dyDescent="0.25">
      <c r="A1" s="9" t="s">
        <v>9</v>
      </c>
    </row>
    <row r="2" spans="1:7" ht="15.75" x14ac:dyDescent="0.25">
      <c r="A2" s="9"/>
    </row>
    <row r="3" spans="1:7" ht="18" x14ac:dyDescent="0.25">
      <c r="A3" s="9"/>
      <c r="B3" s="111" t="s">
        <v>89</v>
      </c>
    </row>
    <row r="4" spans="1:7" ht="45.75" customHeight="1" thickBot="1" x14ac:dyDescent="0.25">
      <c r="B4" s="110"/>
      <c r="C4" s="132" t="s">
        <v>206</v>
      </c>
      <c r="D4" s="157" t="s">
        <v>179</v>
      </c>
      <c r="E4" s="135"/>
    </row>
    <row r="5" spans="1:7" ht="16.5" thickTop="1" thickBot="1" x14ac:dyDescent="0.25">
      <c r="B5" s="54" t="s">
        <v>74</v>
      </c>
      <c r="C5" s="112"/>
      <c r="D5" s="158"/>
      <c r="E5" s="135"/>
    </row>
    <row r="6" spans="1:7" ht="16.5" thickTop="1" thickBot="1" x14ac:dyDescent="0.25">
      <c r="B6" s="55" t="s">
        <v>228</v>
      </c>
      <c r="C6" s="113">
        <f>'RZiS i spr. z całkowitych doch.'!C26</f>
        <v>-15510</v>
      </c>
      <c r="D6" s="159">
        <f>'RZiS i spr. z całkowitych doch.'!D26</f>
        <v>-22233</v>
      </c>
      <c r="E6" s="166"/>
      <c r="F6" s="95"/>
      <c r="G6" s="137"/>
    </row>
    <row r="7" spans="1:7" ht="16.5" thickTop="1" thickBot="1" x14ac:dyDescent="0.25">
      <c r="B7" s="57" t="s">
        <v>75</v>
      </c>
      <c r="C7" s="114">
        <f>SUM(C8:C18)</f>
        <v>24561</v>
      </c>
      <c r="D7" s="160">
        <f>SUM(D8:D18)</f>
        <v>25682</v>
      </c>
      <c r="E7" s="166"/>
      <c r="F7" s="95"/>
      <c r="G7" s="137"/>
    </row>
    <row r="8" spans="1:7" ht="16.5" thickTop="1" thickBot="1" x14ac:dyDescent="0.25">
      <c r="B8" s="58" t="s">
        <v>43</v>
      </c>
      <c r="C8" s="115">
        <v>167</v>
      </c>
      <c r="D8" s="161">
        <v>129</v>
      </c>
      <c r="E8" s="166"/>
      <c r="F8" s="95"/>
      <c r="G8" s="137"/>
    </row>
    <row r="9" spans="1:7" ht="16.5" thickTop="1" thickBot="1" x14ac:dyDescent="0.25">
      <c r="B9" s="58" t="s">
        <v>15</v>
      </c>
      <c r="C9" s="115">
        <v>35597</v>
      </c>
      <c r="D9" s="161">
        <v>34329</v>
      </c>
      <c r="E9" s="166"/>
      <c r="F9" s="95"/>
      <c r="G9" s="137"/>
    </row>
    <row r="10" spans="1:7" ht="16.5" thickTop="1" thickBot="1" x14ac:dyDescent="0.25">
      <c r="B10" s="58" t="s">
        <v>234</v>
      </c>
      <c r="C10" s="115">
        <v>1673</v>
      </c>
      <c r="D10" s="161">
        <v>-3085</v>
      </c>
      <c r="E10" s="166"/>
      <c r="F10" s="95"/>
      <c r="G10" s="137"/>
    </row>
    <row r="11" spans="1:7" ht="16.5" thickTop="1" thickBot="1" x14ac:dyDescent="0.25">
      <c r="B11" s="58" t="s">
        <v>177</v>
      </c>
      <c r="C11" s="115">
        <v>3323</v>
      </c>
      <c r="D11" s="161">
        <v>5770</v>
      </c>
      <c r="E11" s="166"/>
      <c r="F11" s="95"/>
      <c r="G11" s="137"/>
    </row>
    <row r="12" spans="1:7" ht="16.5" thickTop="1" thickBot="1" x14ac:dyDescent="0.25">
      <c r="B12" s="58" t="s">
        <v>199</v>
      </c>
      <c r="C12" s="115">
        <v>-70</v>
      </c>
      <c r="D12" s="161">
        <v>15</v>
      </c>
      <c r="E12" s="166"/>
      <c r="F12" s="95"/>
      <c r="G12" s="137"/>
    </row>
    <row r="13" spans="1:7" ht="16.5" thickTop="1" thickBot="1" x14ac:dyDescent="0.25">
      <c r="B13" s="58" t="s">
        <v>76</v>
      </c>
      <c r="C13" s="115">
        <v>-18538</v>
      </c>
      <c r="D13" s="161">
        <v>-4329</v>
      </c>
      <c r="E13" s="166"/>
      <c r="F13" s="95"/>
      <c r="G13" s="137"/>
    </row>
    <row r="14" spans="1:7" ht="16.5" customHeight="1" thickTop="1" thickBot="1" x14ac:dyDescent="0.25">
      <c r="B14" s="60" t="s">
        <v>244</v>
      </c>
      <c r="C14" s="115">
        <v>-9980</v>
      </c>
      <c r="D14" s="162">
        <v>-18666</v>
      </c>
      <c r="E14" s="135"/>
      <c r="F14" s="95"/>
      <c r="G14" s="137"/>
    </row>
    <row r="15" spans="1:7" ht="16.5" thickTop="1" thickBot="1" x14ac:dyDescent="0.25">
      <c r="B15" s="58" t="s">
        <v>77</v>
      </c>
      <c r="C15" s="116">
        <v>11178</v>
      </c>
      <c r="D15" s="163">
        <v>8170</v>
      </c>
      <c r="E15" s="166"/>
      <c r="F15" s="95"/>
      <c r="G15" s="137"/>
    </row>
    <row r="16" spans="1:7" ht="16.5" thickTop="1" thickBot="1" x14ac:dyDescent="0.25">
      <c r="B16" s="58" t="s">
        <v>20</v>
      </c>
      <c r="C16" s="61">
        <v>-918</v>
      </c>
      <c r="D16" s="161">
        <v>-178</v>
      </c>
      <c r="E16" s="166"/>
      <c r="F16" s="95"/>
      <c r="G16" s="137"/>
    </row>
    <row r="17" spans="2:7" ht="16.5" thickTop="1" thickBot="1" x14ac:dyDescent="0.25">
      <c r="B17" s="58" t="s">
        <v>21</v>
      </c>
      <c r="C17" s="115">
        <v>463</v>
      </c>
      <c r="D17" s="161">
        <v>796</v>
      </c>
      <c r="E17" s="166"/>
      <c r="F17" s="95"/>
      <c r="G17" s="137"/>
    </row>
    <row r="18" spans="2:7" ht="16.5" thickTop="1" thickBot="1" x14ac:dyDescent="0.25">
      <c r="B18" s="58" t="s">
        <v>22</v>
      </c>
      <c r="C18" s="115">
        <v>1666</v>
      </c>
      <c r="D18" s="161">
        <v>2731</v>
      </c>
      <c r="E18" s="166"/>
      <c r="F18" s="95"/>
      <c r="G18" s="137"/>
    </row>
    <row r="19" spans="2:7" ht="16.5" thickTop="1" thickBot="1" x14ac:dyDescent="0.25">
      <c r="B19" s="55" t="s">
        <v>78</v>
      </c>
      <c r="C19" s="113">
        <f>SUM(C6:C7)</f>
        <v>9051</v>
      </c>
      <c r="D19" s="159">
        <f>SUM(D6:D7)</f>
        <v>3449</v>
      </c>
      <c r="E19" s="166"/>
      <c r="F19" s="95"/>
      <c r="G19" s="137"/>
    </row>
    <row r="20" spans="2:7" ht="16.5" thickTop="1" thickBot="1" x14ac:dyDescent="0.25">
      <c r="B20" s="58" t="s">
        <v>79</v>
      </c>
      <c r="C20" s="115">
        <v>-3779</v>
      </c>
      <c r="D20" s="161">
        <v>-4151</v>
      </c>
      <c r="E20" s="166"/>
      <c r="F20" s="95"/>
      <c r="G20" s="137"/>
    </row>
    <row r="21" spans="2:7" ht="16.5" thickTop="1" thickBot="1" x14ac:dyDescent="0.25">
      <c r="B21" s="55" t="s">
        <v>80</v>
      </c>
      <c r="C21" s="113">
        <f t="shared" ref="C21" si="0">SUM(C19:C20)</f>
        <v>5272</v>
      </c>
      <c r="D21" s="159">
        <f t="shared" ref="D21" si="1">SUM(D19:D20)</f>
        <v>-702</v>
      </c>
      <c r="E21" s="166"/>
      <c r="F21" s="95"/>
      <c r="G21" s="137"/>
    </row>
    <row r="22" spans="2:7" ht="16.5" thickTop="1" thickBot="1" x14ac:dyDescent="0.25">
      <c r="B22" s="55" t="s">
        <v>81</v>
      </c>
      <c r="C22" s="115"/>
      <c r="D22" s="161"/>
      <c r="E22" s="135"/>
      <c r="F22" s="95"/>
      <c r="G22" s="137"/>
    </row>
    <row r="23" spans="2:7" ht="24.75" thickTop="1" x14ac:dyDescent="0.2">
      <c r="B23" s="60" t="s">
        <v>200</v>
      </c>
      <c r="C23" s="116">
        <v>408</v>
      </c>
      <c r="D23" s="162">
        <v>12</v>
      </c>
      <c r="E23" s="166"/>
      <c r="F23" s="95"/>
      <c r="G23" s="137"/>
    </row>
    <row r="24" spans="2:7" ht="15.75" thickBot="1" x14ac:dyDescent="0.25">
      <c r="B24" s="58" t="s">
        <v>82</v>
      </c>
      <c r="C24" s="115">
        <v>319</v>
      </c>
      <c r="D24" s="161">
        <v>300</v>
      </c>
      <c r="E24" s="166"/>
      <c r="F24" s="95"/>
      <c r="G24" s="137"/>
    </row>
    <row r="25" spans="2:7" ht="16.5" thickTop="1" thickBot="1" x14ac:dyDescent="0.25">
      <c r="B25" s="58" t="s">
        <v>23</v>
      </c>
      <c r="C25" s="115">
        <v>6877</v>
      </c>
      <c r="D25" s="161">
        <v>0</v>
      </c>
      <c r="E25" s="166"/>
      <c r="F25" s="95"/>
      <c r="G25" s="137"/>
    </row>
    <row r="26" spans="2:7" ht="16.5" thickTop="1" thickBot="1" x14ac:dyDescent="0.25">
      <c r="B26" s="58" t="s">
        <v>201</v>
      </c>
      <c r="C26" s="115">
        <v>-143760</v>
      </c>
      <c r="D26" s="161">
        <v>-24935</v>
      </c>
      <c r="E26" s="166"/>
      <c r="F26" s="95"/>
      <c r="G26" s="137"/>
    </row>
    <row r="27" spans="2:7" ht="16.5" thickTop="1" thickBot="1" x14ac:dyDescent="0.25">
      <c r="B27" s="58" t="s">
        <v>146</v>
      </c>
      <c r="C27" s="115">
        <v>0</v>
      </c>
      <c r="D27" s="161">
        <v>-563640</v>
      </c>
      <c r="E27" s="166"/>
      <c r="F27" s="95"/>
      <c r="G27" s="137"/>
    </row>
    <row r="28" spans="2:7" ht="16.5" thickTop="1" thickBot="1" x14ac:dyDescent="0.25">
      <c r="B28" s="55" t="s">
        <v>83</v>
      </c>
      <c r="C28" s="113">
        <f>SUM(C23:C27)</f>
        <v>-136156</v>
      </c>
      <c r="D28" s="159">
        <f>SUM(D23:D27)</f>
        <v>-588263</v>
      </c>
      <c r="E28" s="166"/>
      <c r="F28" s="95"/>
      <c r="G28" s="137"/>
    </row>
    <row r="29" spans="2:7" ht="16.5" thickTop="1" thickBot="1" x14ac:dyDescent="0.25">
      <c r="B29" s="55" t="s">
        <v>84</v>
      </c>
      <c r="C29" s="117"/>
      <c r="D29" s="164"/>
      <c r="E29" s="166"/>
      <c r="F29" s="95"/>
      <c r="G29" s="137"/>
    </row>
    <row r="30" spans="2:7" ht="16.5" thickTop="1" thickBot="1" x14ac:dyDescent="0.25">
      <c r="B30" s="58" t="s">
        <v>85</v>
      </c>
      <c r="C30" s="115">
        <v>4030</v>
      </c>
      <c r="D30" s="161">
        <v>476445</v>
      </c>
      <c r="E30" s="166"/>
      <c r="F30" s="95"/>
      <c r="G30" s="137"/>
    </row>
    <row r="31" spans="2:7" ht="15.75" thickTop="1" x14ac:dyDescent="0.2">
      <c r="B31" s="184" t="s">
        <v>243</v>
      </c>
      <c r="C31" s="118">
        <v>17286</v>
      </c>
      <c r="D31" s="165">
        <v>0</v>
      </c>
      <c r="E31" s="166"/>
      <c r="F31" s="95"/>
      <c r="G31" s="137"/>
    </row>
    <row r="32" spans="2:7" ht="15.75" thickBot="1" x14ac:dyDescent="0.25">
      <c r="B32" s="60" t="s">
        <v>159</v>
      </c>
      <c r="C32" s="118">
        <v>-1050</v>
      </c>
      <c r="D32" s="165">
        <v>0</v>
      </c>
      <c r="E32" s="166"/>
      <c r="F32" s="95"/>
      <c r="G32" s="137"/>
    </row>
    <row r="33" spans="2:7" ht="15.75" thickTop="1" x14ac:dyDescent="0.2">
      <c r="B33" s="60" t="s">
        <v>202</v>
      </c>
      <c r="C33" s="116">
        <v>-1373</v>
      </c>
      <c r="D33" s="162">
        <v>-4858</v>
      </c>
      <c r="E33" s="166"/>
      <c r="F33" s="95"/>
      <c r="G33" s="137"/>
    </row>
    <row r="34" spans="2:7" ht="15.75" thickBot="1" x14ac:dyDescent="0.25">
      <c r="B34" s="55" t="s">
        <v>86</v>
      </c>
      <c r="C34" s="113">
        <f>SUM(C30:C33)</f>
        <v>18893</v>
      </c>
      <c r="D34" s="159">
        <f>SUM(D30:D33)</f>
        <v>471587</v>
      </c>
      <c r="E34" s="166"/>
      <c r="F34" s="95"/>
      <c r="G34" s="137"/>
    </row>
    <row r="35" spans="2:7" ht="16.5" thickTop="1" thickBot="1" x14ac:dyDescent="0.25">
      <c r="B35" s="55" t="s">
        <v>87</v>
      </c>
      <c r="C35" s="113">
        <f>C21+C28+C34</f>
        <v>-111991</v>
      </c>
      <c r="D35" s="159">
        <f>D21+D28+D34</f>
        <v>-117378</v>
      </c>
      <c r="E35" s="166"/>
      <c r="F35" s="95"/>
      <c r="G35" s="137"/>
    </row>
    <row r="36" spans="2:7" ht="16.5" thickTop="1" thickBot="1" x14ac:dyDescent="0.25">
      <c r="B36" s="58" t="s">
        <v>147</v>
      </c>
      <c r="C36" s="115">
        <v>0</v>
      </c>
      <c r="D36" s="161">
        <v>-3063</v>
      </c>
      <c r="E36" s="166"/>
      <c r="F36" s="95"/>
      <c r="G36" s="137"/>
    </row>
    <row r="37" spans="2:7" ht="16.5" thickTop="1" thickBot="1" x14ac:dyDescent="0.25">
      <c r="B37" s="55" t="s">
        <v>25</v>
      </c>
      <c r="C37" s="113">
        <v>271683</v>
      </c>
      <c r="D37" s="159">
        <v>239503</v>
      </c>
      <c r="E37" s="166"/>
      <c r="F37" s="95"/>
      <c r="G37" s="137"/>
    </row>
    <row r="38" spans="2:7" ht="16.5" thickTop="1" thickBot="1" x14ac:dyDescent="0.25">
      <c r="B38" s="55" t="s">
        <v>88</v>
      </c>
      <c r="C38" s="113">
        <f t="shared" ref="C38" si="2">SUM(C35:C37)</f>
        <v>159692</v>
      </c>
      <c r="D38" s="159">
        <f t="shared" ref="D38" si="3">SUM(D35:D37)</f>
        <v>119062</v>
      </c>
      <c r="E38" s="166"/>
      <c r="F38" s="95"/>
      <c r="G38" s="137"/>
    </row>
    <row r="39" spans="2:7" ht="15.75" thickTop="1" x14ac:dyDescent="0.2">
      <c r="C39" s="119"/>
      <c r="D39" s="119"/>
      <c r="E39" s="135"/>
      <c r="G39" s="138"/>
    </row>
    <row r="40" spans="2:7" x14ac:dyDescent="0.2">
      <c r="C40" s="95"/>
      <c r="E40" s="135"/>
      <c r="G40" s="138"/>
    </row>
    <row r="41" spans="2:7" x14ac:dyDescent="0.2">
      <c r="E41" s="135"/>
      <c r="G41" s="138"/>
    </row>
    <row r="42" spans="2:7" x14ac:dyDescent="0.2">
      <c r="G42" s="138"/>
    </row>
    <row r="43" spans="2:7" x14ac:dyDescent="0.2">
      <c r="G43" s="138"/>
    </row>
    <row r="44" spans="2:7" x14ac:dyDescent="0.2">
      <c r="G44" s="138"/>
    </row>
    <row r="45" spans="2:7" x14ac:dyDescent="0.2">
      <c r="G45" s="138"/>
    </row>
    <row r="46" spans="2:7" x14ac:dyDescent="0.2">
      <c r="G46" s="138"/>
    </row>
    <row r="47" spans="2:7" x14ac:dyDescent="0.2">
      <c r="G47" s="138"/>
    </row>
    <row r="48" spans="2:7" x14ac:dyDescent="0.2">
      <c r="G48" s="138"/>
    </row>
    <row r="49" spans="7:7" x14ac:dyDescent="0.2">
      <c r="G49" s="138"/>
    </row>
    <row r="50" spans="7:7" x14ac:dyDescent="0.2">
      <c r="G50" s="138"/>
    </row>
    <row r="51" spans="7:7" x14ac:dyDescent="0.2">
      <c r="G51" s="138"/>
    </row>
    <row r="52" spans="7:7" x14ac:dyDescent="0.2">
      <c r="G52" s="138"/>
    </row>
    <row r="53" spans="7:7" x14ac:dyDescent="0.2">
      <c r="G53" s="138"/>
    </row>
    <row r="54" spans="7:7" x14ac:dyDescent="0.2">
      <c r="G54" s="138"/>
    </row>
    <row r="55" spans="7:7" x14ac:dyDescent="0.2">
      <c r="G55" s="138"/>
    </row>
    <row r="56" spans="7:7" x14ac:dyDescent="0.2">
      <c r="G56" s="138"/>
    </row>
    <row r="57" spans="7:7" x14ac:dyDescent="0.2">
      <c r="G57" s="138"/>
    </row>
    <row r="58" spans="7:7" x14ac:dyDescent="0.2">
      <c r="G58" s="138"/>
    </row>
    <row r="59" spans="7:7" x14ac:dyDescent="0.2">
      <c r="G59" s="138"/>
    </row>
  </sheetData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65" orientation="portrait" horizontalDpi="4294967292" verticalDpi="4294967292" r:id="rId1"/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pageSetUpPr fitToPage="1"/>
  </sheetPr>
  <dimension ref="A1:R38"/>
  <sheetViews>
    <sheetView workbookViewId="0">
      <pane xSplit="2" topLeftCell="C1" activePane="topRight" state="frozen"/>
      <selection pane="topRight" activeCell="B3" sqref="B3"/>
    </sheetView>
  </sheetViews>
  <sheetFormatPr defaultColWidth="10.875" defaultRowHeight="12" x14ac:dyDescent="0.2"/>
  <cols>
    <col min="1" max="1" width="5" style="30" customWidth="1"/>
    <col min="2" max="2" width="55.25" style="24" customWidth="1"/>
    <col min="3" max="5" width="15.125" style="30" customWidth="1"/>
    <col min="6" max="6" width="17.125" style="30" customWidth="1"/>
    <col min="7" max="7" width="3.625" style="30" customWidth="1"/>
    <col min="8" max="16384" width="10.875" style="30"/>
  </cols>
  <sheetData>
    <row r="1" spans="1:18" ht="15" x14ac:dyDescent="0.2">
      <c r="A1" s="120" t="s">
        <v>9</v>
      </c>
    </row>
    <row r="2" spans="1:18" x14ac:dyDescent="0.2">
      <c r="A2" s="121"/>
    </row>
    <row r="3" spans="1:18" ht="18.75" thickBot="1" x14ac:dyDescent="0.25">
      <c r="A3" s="121"/>
      <c r="B3" s="15" t="s">
        <v>182</v>
      </c>
    </row>
    <row r="4" spans="1:18" ht="16.5" customHeight="1" thickTop="1" thickBot="1" x14ac:dyDescent="0.25">
      <c r="B4" s="191" t="s">
        <v>248</v>
      </c>
      <c r="C4" s="193" t="s">
        <v>98</v>
      </c>
      <c r="D4" s="194"/>
      <c r="E4" s="205"/>
      <c r="F4" s="206" t="s">
        <v>207</v>
      </c>
    </row>
    <row r="5" spans="1:18" ht="49.5" thickTop="1" thickBot="1" x14ac:dyDescent="0.25">
      <c r="B5" s="192"/>
      <c r="C5" s="25" t="s">
        <v>99</v>
      </c>
      <c r="D5" s="25" t="s">
        <v>100</v>
      </c>
      <c r="E5" s="25" t="s">
        <v>101</v>
      </c>
      <c r="F5" s="207"/>
    </row>
    <row r="6" spans="1:18" ht="16.5" customHeight="1" thickTop="1" x14ac:dyDescent="0.2">
      <c r="B6" s="90" t="s">
        <v>153</v>
      </c>
      <c r="C6" s="91">
        <f>C7</f>
        <v>194683</v>
      </c>
      <c r="D6" s="91">
        <f>D7</f>
        <v>46310</v>
      </c>
      <c r="E6" s="91">
        <f>E7</f>
        <v>6221</v>
      </c>
      <c r="F6" s="91">
        <f>SUM(C6:E6)</f>
        <v>247214</v>
      </c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1:18" ht="16.5" customHeight="1" thickBot="1" x14ac:dyDescent="0.25">
      <c r="B7" s="85" t="s">
        <v>103</v>
      </c>
      <c r="C7" s="81">
        <v>194683</v>
      </c>
      <c r="D7" s="81">
        <v>46310</v>
      </c>
      <c r="E7" s="81">
        <v>6221</v>
      </c>
      <c r="F7" s="81">
        <f t="shared" ref="F7:F19" si="0">SUM(C7:E7)</f>
        <v>247214</v>
      </c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</row>
    <row r="8" spans="1:18" ht="16.5" customHeight="1" thickTop="1" thickBot="1" x14ac:dyDescent="0.25">
      <c r="B8" s="82" t="s">
        <v>104</v>
      </c>
      <c r="C8" s="75">
        <v>52396</v>
      </c>
      <c r="D8" s="75">
        <v>17516</v>
      </c>
      <c r="E8" s="75">
        <v>-18489</v>
      </c>
      <c r="F8" s="75">
        <f t="shared" si="0"/>
        <v>51423</v>
      </c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</row>
    <row r="9" spans="1:18" ht="16.5" customHeight="1" thickTop="1" thickBot="1" x14ac:dyDescent="0.25">
      <c r="B9" s="82" t="s">
        <v>39</v>
      </c>
      <c r="C9" s="75">
        <v>30985</v>
      </c>
      <c r="D9" s="75">
        <v>14425</v>
      </c>
      <c r="E9" s="75">
        <v>-18862</v>
      </c>
      <c r="F9" s="75">
        <f t="shared" si="0"/>
        <v>26548</v>
      </c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6.5" customHeight="1" thickTop="1" thickBot="1" x14ac:dyDescent="0.25">
      <c r="B10" s="85" t="s">
        <v>15</v>
      </c>
      <c r="C10" s="81">
        <v>-25484</v>
      </c>
      <c r="D10" s="81">
        <v>-9163</v>
      </c>
      <c r="E10" s="28">
        <v>-950</v>
      </c>
      <c r="F10" s="81">
        <f t="shared" si="0"/>
        <v>-35597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6.5" customHeight="1" thickTop="1" thickBot="1" x14ac:dyDescent="0.25">
      <c r="B11" s="82" t="s">
        <v>105</v>
      </c>
      <c r="C11" s="75">
        <f>SUM(C9:C10)</f>
        <v>5501</v>
      </c>
      <c r="D11" s="75">
        <f>SUM(D9:D10)</f>
        <v>5262</v>
      </c>
      <c r="E11" s="75">
        <f>SUM(E9:E10)</f>
        <v>-19812</v>
      </c>
      <c r="F11" s="75">
        <f t="shared" si="0"/>
        <v>-9049</v>
      </c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6.5" customHeight="1" thickTop="1" thickBot="1" x14ac:dyDescent="0.25">
      <c r="B12" s="85" t="s">
        <v>106</v>
      </c>
      <c r="C12" s="81">
        <v>0</v>
      </c>
      <c r="D12" s="81">
        <v>0</v>
      </c>
      <c r="E12" s="81">
        <v>-143</v>
      </c>
      <c r="F12" s="81">
        <f t="shared" si="0"/>
        <v>-143</v>
      </c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8" ht="16.5" customHeight="1" thickTop="1" thickBot="1" x14ac:dyDescent="0.25">
      <c r="B13" s="82" t="s">
        <v>107</v>
      </c>
      <c r="C13" s="75">
        <f>SUM(C11:C12)</f>
        <v>5501</v>
      </c>
      <c r="D13" s="75">
        <f>SUM(D11:D12)</f>
        <v>5262</v>
      </c>
      <c r="E13" s="75">
        <f>SUM(E11:E12)</f>
        <v>-19955</v>
      </c>
      <c r="F13" s="75">
        <f t="shared" si="0"/>
        <v>-9192</v>
      </c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  <row r="14" spans="1:18" ht="16.5" customHeight="1" thickTop="1" thickBot="1" x14ac:dyDescent="0.25">
      <c r="B14" s="85" t="s">
        <v>43</v>
      </c>
      <c r="C14" s="81">
        <v>0</v>
      </c>
      <c r="D14" s="81">
        <v>0</v>
      </c>
      <c r="E14" s="81">
        <v>-167</v>
      </c>
      <c r="F14" s="81">
        <f t="shared" si="0"/>
        <v>-167</v>
      </c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</row>
    <row r="15" spans="1:18" ht="16.5" customHeight="1" thickTop="1" thickBot="1" x14ac:dyDescent="0.25">
      <c r="B15" s="85" t="s">
        <v>108</v>
      </c>
      <c r="C15" s="81">
        <v>-253</v>
      </c>
      <c r="D15" s="81">
        <v>-206</v>
      </c>
      <c r="E15" s="81">
        <v>-5691.9958280000001</v>
      </c>
      <c r="F15" s="81">
        <f t="shared" si="0"/>
        <v>-6150.9958280000001</v>
      </c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</row>
    <row r="16" spans="1:18" ht="16.5" customHeight="1" thickTop="1" thickBot="1" x14ac:dyDescent="0.25">
      <c r="B16" s="85" t="s">
        <v>8</v>
      </c>
      <c r="C16" s="81">
        <v>0</v>
      </c>
      <c r="D16" s="81">
        <v>0</v>
      </c>
      <c r="E16" s="81">
        <v>2066</v>
      </c>
      <c r="F16" s="81">
        <f t="shared" si="0"/>
        <v>2066</v>
      </c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2:18" ht="16.5" customHeight="1" thickTop="1" thickBot="1" x14ac:dyDescent="0.25">
      <c r="B17" s="82" t="s">
        <v>12</v>
      </c>
      <c r="C17" s="75">
        <f>SUM(C13:C16)</f>
        <v>5248</v>
      </c>
      <c r="D17" s="75">
        <f>SUM(D13:D16)</f>
        <v>5056</v>
      </c>
      <c r="E17" s="75">
        <f>SUM(E13:E16)</f>
        <v>-23747.995827999999</v>
      </c>
      <c r="F17" s="75">
        <f t="shared" si="0"/>
        <v>-13443.995827999999</v>
      </c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2:18" ht="13.5" thickTop="1" thickBot="1" x14ac:dyDescent="0.25">
      <c r="B18" s="86"/>
      <c r="C18" s="92"/>
      <c r="D18" s="92"/>
      <c r="E18" s="92"/>
      <c r="F18" s="9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2:18" ht="16.5" customHeight="1" thickTop="1" thickBot="1" x14ac:dyDescent="0.25">
      <c r="B19" s="85" t="s">
        <v>109</v>
      </c>
      <c r="C19" s="93">
        <v>124474</v>
      </c>
      <c r="D19" s="93">
        <v>19741</v>
      </c>
      <c r="E19" s="93">
        <v>167.19133333333332</v>
      </c>
      <c r="F19" s="93">
        <f t="shared" si="0"/>
        <v>144382.19133333332</v>
      </c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2:18" ht="12.75" thickTop="1" x14ac:dyDescent="0.2">
      <c r="B20" s="94"/>
      <c r="G20" s="122"/>
      <c r="H20" s="122"/>
      <c r="I20" s="122"/>
      <c r="J20" s="122"/>
    </row>
    <row r="21" spans="2:18" ht="12.75" thickBot="1" x14ac:dyDescent="0.25">
      <c r="B21" s="94"/>
      <c r="G21" s="122"/>
      <c r="H21" s="122"/>
      <c r="I21" s="122"/>
      <c r="J21" s="122"/>
    </row>
    <row r="22" spans="2:18" ht="17.100000000000001" customHeight="1" thickTop="1" thickBot="1" x14ac:dyDescent="0.25">
      <c r="B22" s="191" t="s">
        <v>249</v>
      </c>
      <c r="C22" s="193" t="s">
        <v>98</v>
      </c>
      <c r="D22" s="194"/>
      <c r="E22" s="205"/>
      <c r="F22" s="206" t="s">
        <v>181</v>
      </c>
      <c r="G22" s="122"/>
      <c r="H22" s="122"/>
      <c r="I22" s="122"/>
      <c r="J22" s="122"/>
    </row>
    <row r="23" spans="2:18" ht="49.5" thickTop="1" thickBot="1" x14ac:dyDescent="0.25">
      <c r="B23" s="192"/>
      <c r="C23" s="25" t="s">
        <v>99</v>
      </c>
      <c r="D23" s="25" t="s">
        <v>100</v>
      </c>
      <c r="E23" s="25" t="s">
        <v>101</v>
      </c>
      <c r="F23" s="207"/>
      <c r="G23" s="122"/>
      <c r="H23" s="122"/>
      <c r="I23" s="122"/>
      <c r="J23" s="122"/>
    </row>
    <row r="24" spans="2:18" ht="16.5" customHeight="1" thickTop="1" x14ac:dyDescent="0.2">
      <c r="B24" s="90" t="s">
        <v>102</v>
      </c>
      <c r="C24" s="91">
        <v>179838</v>
      </c>
      <c r="D24" s="91">
        <v>43993</v>
      </c>
      <c r="E24" s="91">
        <v>5370</v>
      </c>
      <c r="F24" s="91">
        <f>SUM(C24:E24)</f>
        <v>229201</v>
      </c>
      <c r="G24" s="122"/>
      <c r="H24" s="122"/>
      <c r="I24" s="122"/>
      <c r="J24" s="122"/>
      <c r="K24" s="122"/>
      <c r="L24" s="122"/>
      <c r="M24" s="122"/>
    </row>
    <row r="25" spans="2:18" ht="16.5" customHeight="1" thickBot="1" x14ac:dyDescent="0.25">
      <c r="B25" s="85" t="s">
        <v>103</v>
      </c>
      <c r="C25" s="81">
        <v>179838</v>
      </c>
      <c r="D25" s="81">
        <v>43993</v>
      </c>
      <c r="E25" s="81">
        <v>5370</v>
      </c>
      <c r="F25" s="81">
        <f t="shared" ref="F25:F37" si="1">SUM(C25:E25)</f>
        <v>229201</v>
      </c>
      <c r="G25" s="122"/>
      <c r="H25" s="122"/>
      <c r="I25" s="122"/>
      <c r="J25" s="122"/>
      <c r="K25" s="122"/>
      <c r="L25" s="122"/>
      <c r="M25" s="122"/>
    </row>
    <row r="26" spans="2:18" ht="16.5" customHeight="1" thickTop="1" thickBot="1" x14ac:dyDescent="0.25">
      <c r="B26" s="82" t="s">
        <v>104</v>
      </c>
      <c r="C26" s="75">
        <v>44181</v>
      </c>
      <c r="D26" s="75">
        <v>16434</v>
      </c>
      <c r="E26" s="75">
        <v>-17719</v>
      </c>
      <c r="F26" s="75">
        <f t="shared" si="1"/>
        <v>42896</v>
      </c>
      <c r="G26" s="122"/>
      <c r="H26" s="122"/>
      <c r="I26" s="122"/>
      <c r="J26" s="122"/>
      <c r="K26" s="122"/>
      <c r="L26" s="122"/>
      <c r="M26" s="122"/>
    </row>
    <row r="27" spans="2:18" ht="16.5" customHeight="1" thickTop="1" thickBot="1" x14ac:dyDescent="0.25">
      <c r="B27" s="82" t="s">
        <v>39</v>
      </c>
      <c r="C27" s="75">
        <v>22892</v>
      </c>
      <c r="D27" s="75">
        <v>13455</v>
      </c>
      <c r="E27" s="75">
        <v>-18073</v>
      </c>
      <c r="F27" s="75">
        <f t="shared" si="1"/>
        <v>18274</v>
      </c>
      <c r="G27" s="122"/>
      <c r="H27" s="122"/>
      <c r="I27" s="122"/>
      <c r="J27" s="122"/>
      <c r="K27" s="122"/>
      <c r="L27" s="122"/>
      <c r="M27" s="122"/>
    </row>
    <row r="28" spans="2:18" ht="16.5" customHeight="1" thickTop="1" thickBot="1" x14ac:dyDescent="0.25">
      <c r="B28" s="85" t="s">
        <v>15</v>
      </c>
      <c r="C28" s="81">
        <v>-24821</v>
      </c>
      <c r="D28" s="81">
        <v>-8866</v>
      </c>
      <c r="E28" s="28">
        <v>-642</v>
      </c>
      <c r="F28" s="81">
        <f t="shared" si="1"/>
        <v>-34329</v>
      </c>
      <c r="G28" s="122"/>
      <c r="H28" s="122"/>
      <c r="I28" s="122"/>
      <c r="J28" s="122"/>
      <c r="K28" s="122"/>
      <c r="L28" s="122"/>
      <c r="M28" s="122"/>
    </row>
    <row r="29" spans="2:18" ht="16.5" customHeight="1" thickTop="1" thickBot="1" x14ac:dyDescent="0.25">
      <c r="B29" s="82" t="s">
        <v>105</v>
      </c>
      <c r="C29" s="75">
        <f>SUM(C27:C28)</f>
        <v>-1929</v>
      </c>
      <c r="D29" s="75">
        <f>SUM(D27:D28)</f>
        <v>4589</v>
      </c>
      <c r="E29" s="75">
        <f>SUM(E27:E28)</f>
        <v>-18715</v>
      </c>
      <c r="F29" s="75">
        <f t="shared" si="1"/>
        <v>-16055</v>
      </c>
      <c r="G29" s="122"/>
      <c r="H29" s="122"/>
      <c r="I29" s="122"/>
      <c r="J29" s="122"/>
      <c r="K29" s="122"/>
      <c r="L29" s="122"/>
      <c r="M29" s="122"/>
    </row>
    <row r="30" spans="2:18" ht="16.5" customHeight="1" thickTop="1" thickBot="1" x14ac:dyDescent="0.25">
      <c r="B30" s="85" t="s">
        <v>106</v>
      </c>
      <c r="C30" s="81">
        <v>0</v>
      </c>
      <c r="D30" s="81">
        <v>0</v>
      </c>
      <c r="E30" s="81">
        <v>-2456</v>
      </c>
      <c r="F30" s="81">
        <f t="shared" si="1"/>
        <v>-2456</v>
      </c>
      <c r="G30" s="122"/>
      <c r="H30" s="122"/>
      <c r="I30" s="122"/>
      <c r="J30" s="122"/>
      <c r="K30" s="122"/>
      <c r="L30" s="122"/>
      <c r="M30" s="122"/>
    </row>
    <row r="31" spans="2:18" ht="16.5" customHeight="1" thickTop="1" thickBot="1" x14ac:dyDescent="0.25">
      <c r="B31" s="82" t="s">
        <v>107</v>
      </c>
      <c r="C31" s="75">
        <f>SUM(C29:C30)</f>
        <v>-1929</v>
      </c>
      <c r="D31" s="75">
        <f>SUM(D29:D30)</f>
        <v>4589</v>
      </c>
      <c r="E31" s="75">
        <f>SUM(E29:E30)</f>
        <v>-21171</v>
      </c>
      <c r="F31" s="75">
        <f t="shared" si="1"/>
        <v>-18511</v>
      </c>
      <c r="G31" s="122"/>
      <c r="H31" s="122"/>
      <c r="I31" s="122"/>
      <c r="J31" s="122"/>
      <c r="K31" s="122"/>
      <c r="L31" s="122"/>
      <c r="M31" s="122"/>
    </row>
    <row r="32" spans="2:18" ht="16.5" customHeight="1" thickTop="1" thickBot="1" x14ac:dyDescent="0.25">
      <c r="B32" s="85" t="s">
        <v>43</v>
      </c>
      <c r="C32" s="81">
        <v>0</v>
      </c>
      <c r="D32" s="81">
        <v>0</v>
      </c>
      <c r="E32" s="81">
        <v>-129</v>
      </c>
      <c r="F32" s="81">
        <f t="shared" si="1"/>
        <v>-129</v>
      </c>
      <c r="G32" s="122"/>
      <c r="H32" s="122"/>
      <c r="I32" s="122"/>
      <c r="J32" s="122"/>
      <c r="K32" s="122"/>
      <c r="L32" s="122"/>
      <c r="M32" s="122"/>
    </row>
    <row r="33" spans="2:13" ht="16.5" customHeight="1" thickTop="1" thickBot="1" x14ac:dyDescent="0.25">
      <c r="B33" s="85" t="s">
        <v>108</v>
      </c>
      <c r="C33" s="81">
        <v>-115</v>
      </c>
      <c r="D33" s="81">
        <v>-171</v>
      </c>
      <c r="E33" s="81">
        <v>-3307</v>
      </c>
      <c r="F33" s="81">
        <f t="shared" si="1"/>
        <v>-3593</v>
      </c>
      <c r="G33" s="122"/>
      <c r="H33" s="122"/>
      <c r="I33" s="122"/>
      <c r="J33" s="122"/>
      <c r="K33" s="122"/>
      <c r="L33" s="122"/>
      <c r="M33" s="122"/>
    </row>
    <row r="34" spans="2:13" ht="16.5" customHeight="1" thickTop="1" thickBot="1" x14ac:dyDescent="0.25">
      <c r="B34" s="85" t="s">
        <v>8</v>
      </c>
      <c r="C34" s="81">
        <v>0</v>
      </c>
      <c r="D34" s="81">
        <v>0</v>
      </c>
      <c r="E34" s="81">
        <v>-99</v>
      </c>
      <c r="F34" s="81">
        <f t="shared" si="1"/>
        <v>-99</v>
      </c>
      <c r="G34" s="122"/>
      <c r="H34" s="122"/>
      <c r="I34" s="122"/>
      <c r="J34" s="122"/>
      <c r="K34" s="122"/>
      <c r="L34" s="122"/>
      <c r="M34" s="122"/>
    </row>
    <row r="35" spans="2:13" ht="16.5" customHeight="1" thickTop="1" thickBot="1" x14ac:dyDescent="0.25">
      <c r="B35" s="82" t="s">
        <v>12</v>
      </c>
      <c r="C35" s="75">
        <f>SUM(C31:C34)</f>
        <v>-2044</v>
      </c>
      <c r="D35" s="75">
        <f>SUM(D31:D34)</f>
        <v>4418</v>
      </c>
      <c r="E35" s="75">
        <f>SUM(E31:E34)</f>
        <v>-24706</v>
      </c>
      <c r="F35" s="75">
        <f t="shared" si="1"/>
        <v>-22332</v>
      </c>
      <c r="G35" s="122"/>
      <c r="H35" s="122"/>
      <c r="I35" s="122"/>
      <c r="J35" s="122"/>
      <c r="K35" s="122"/>
      <c r="L35" s="122"/>
      <c r="M35" s="122"/>
    </row>
    <row r="36" spans="2:13" ht="13.5" thickTop="1" thickBot="1" x14ac:dyDescent="0.25">
      <c r="B36" s="85"/>
      <c r="C36" s="92"/>
      <c r="D36" s="92"/>
      <c r="E36" s="92"/>
      <c r="F36" s="92"/>
      <c r="G36" s="122"/>
      <c r="H36" s="122"/>
      <c r="I36" s="122"/>
      <c r="J36" s="122"/>
      <c r="K36" s="122"/>
      <c r="L36" s="122"/>
      <c r="M36" s="122"/>
    </row>
    <row r="37" spans="2:13" ht="16.5" customHeight="1" thickTop="1" thickBot="1" x14ac:dyDescent="0.25">
      <c r="B37" s="85" t="s">
        <v>109</v>
      </c>
      <c r="C37" s="93">
        <v>9320</v>
      </c>
      <c r="D37" s="93">
        <v>837</v>
      </c>
      <c r="E37" s="93">
        <v>175</v>
      </c>
      <c r="F37" s="93">
        <f t="shared" si="1"/>
        <v>10332</v>
      </c>
      <c r="G37" s="122"/>
      <c r="H37" s="122"/>
      <c r="I37" s="122"/>
      <c r="J37" s="122"/>
      <c r="K37" s="122"/>
      <c r="L37" s="122"/>
      <c r="M37" s="122"/>
    </row>
    <row r="38" spans="2:13" ht="12.75" thickTop="1" x14ac:dyDescent="0.2"/>
  </sheetData>
  <mergeCells count="6">
    <mergeCell ref="C4:E4"/>
    <mergeCell ref="F4:F5"/>
    <mergeCell ref="C22:E22"/>
    <mergeCell ref="F22:F23"/>
    <mergeCell ref="B22:B23"/>
    <mergeCell ref="B4:B5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65" orientation="landscape" horizontalDpi="4294967292" verticalDpi="4294967292" r:id="rId1"/>
  <extLst>
    <ext xmlns:mx="http://schemas.microsoft.com/office/mac/excel/2008/main" uri="{64002731-A6B0-56B0-2670-7721B7C09600}">
      <mx:PLV Mode="0" OnePage="0" WScale="85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pageSetUpPr fitToPage="1"/>
  </sheetPr>
  <dimension ref="A1:J24"/>
  <sheetViews>
    <sheetView zoomScaleNormal="100" zoomScaleSheetLayoutView="100" workbookViewId="0">
      <pane xSplit="2" topLeftCell="C1" activePane="topRight" state="frozen"/>
      <selection pane="topRight" activeCell="B3" sqref="B3"/>
    </sheetView>
  </sheetViews>
  <sheetFormatPr defaultColWidth="10.875" defaultRowHeight="15" x14ac:dyDescent="0.2"/>
  <cols>
    <col min="1" max="1" width="5" style="2" customWidth="1"/>
    <col min="2" max="2" width="48.625" style="5" customWidth="1"/>
    <col min="3" max="10" width="14.875" style="2" customWidth="1"/>
    <col min="11" max="16384" width="10.875" style="2"/>
  </cols>
  <sheetData>
    <row r="1" spans="1:10" ht="15.75" x14ac:dyDescent="0.25">
      <c r="A1" s="9" t="s">
        <v>9</v>
      </c>
    </row>
    <row r="2" spans="1:10" ht="15.75" x14ac:dyDescent="0.25">
      <c r="A2" s="9"/>
    </row>
    <row r="3" spans="1:10" ht="18.75" thickBot="1" x14ac:dyDescent="0.3">
      <c r="A3" s="9"/>
      <c r="B3" s="136" t="s">
        <v>151</v>
      </c>
    </row>
    <row r="4" spans="1:10" s="30" customFormat="1" ht="22.5" customHeight="1" thickTop="1" thickBot="1" x14ac:dyDescent="0.25">
      <c r="B4" s="208"/>
      <c r="C4" s="152" t="s">
        <v>206</v>
      </c>
      <c r="D4" s="152" t="s">
        <v>179</v>
      </c>
      <c r="E4" s="206" t="s">
        <v>210</v>
      </c>
      <c r="F4" s="179"/>
      <c r="G4" s="179"/>
      <c r="H4" s="212"/>
      <c r="I4" s="180"/>
      <c r="J4" s="180"/>
    </row>
    <row r="5" spans="1:10" s="30" customFormat="1" ht="22.5" customHeight="1" thickTop="1" thickBot="1" x14ac:dyDescent="0.25">
      <c r="B5" s="209"/>
      <c r="C5" s="193" t="s">
        <v>211</v>
      </c>
      <c r="D5" s="205"/>
      <c r="E5" s="207"/>
      <c r="F5" s="214"/>
      <c r="G5" s="215"/>
      <c r="H5" s="213"/>
      <c r="I5" s="180"/>
      <c r="J5" s="180"/>
    </row>
    <row r="6" spans="1:10" s="30" customFormat="1" ht="16.5" customHeight="1" thickTop="1" thickBot="1" x14ac:dyDescent="0.25">
      <c r="B6" s="26" t="s">
        <v>34</v>
      </c>
      <c r="C6" s="122">
        <v>247214</v>
      </c>
      <c r="D6" s="122">
        <v>229201</v>
      </c>
      <c r="E6" s="53">
        <f>C6/D6-1</f>
        <v>7.8590407546214935E-2</v>
      </c>
      <c r="F6" s="122"/>
    </row>
    <row r="7" spans="1:10" s="30" customFormat="1" ht="16.5" customHeight="1" thickTop="1" thickBot="1" x14ac:dyDescent="0.25">
      <c r="B7" s="26" t="s">
        <v>240</v>
      </c>
      <c r="C7" s="122">
        <v>247214</v>
      </c>
      <c r="D7" s="122">
        <v>226867</v>
      </c>
      <c r="E7" s="53">
        <f>C7/D7-1</f>
        <v>8.9686909070071819E-2</v>
      </c>
      <c r="F7" s="122"/>
    </row>
    <row r="8" spans="1:10" s="30" customFormat="1" ht="16.5" customHeight="1" thickTop="1" thickBot="1" x14ac:dyDescent="0.25">
      <c r="B8" s="27" t="s">
        <v>104</v>
      </c>
      <c r="C8" s="122">
        <v>51423</v>
      </c>
      <c r="D8" s="122">
        <v>42896</v>
      </c>
      <c r="E8" s="53">
        <f t="shared" ref="E8:E10" si="0">C8/D8-1</f>
        <v>0.19878310331965676</v>
      </c>
      <c r="F8" s="122"/>
    </row>
    <row r="9" spans="1:10" s="30" customFormat="1" ht="16.5" customHeight="1" thickTop="1" thickBot="1" x14ac:dyDescent="0.25">
      <c r="B9" s="27" t="s">
        <v>39</v>
      </c>
      <c r="C9" s="122">
        <v>26548</v>
      </c>
      <c r="D9" s="122">
        <v>18274</v>
      </c>
      <c r="E9" s="53">
        <f t="shared" si="0"/>
        <v>0.45277443362153891</v>
      </c>
      <c r="F9" s="122"/>
    </row>
    <row r="10" spans="1:10" s="30" customFormat="1" ht="16.5" customHeight="1" thickTop="1" thickBot="1" x14ac:dyDescent="0.25">
      <c r="B10" s="27" t="s">
        <v>241</v>
      </c>
      <c r="C10" s="122">
        <v>26548</v>
      </c>
      <c r="D10" s="122">
        <v>18743</v>
      </c>
      <c r="E10" s="53">
        <f t="shared" si="0"/>
        <v>0.41642213092888003</v>
      </c>
      <c r="F10" s="122"/>
    </row>
    <row r="11" spans="1:10" s="30" customFormat="1" ht="16.5" customHeight="1" thickTop="1" thickBot="1" x14ac:dyDescent="0.25">
      <c r="B11" s="27" t="s">
        <v>148</v>
      </c>
      <c r="C11" s="122">
        <v>-9049</v>
      </c>
      <c r="D11" s="122">
        <v>-16055</v>
      </c>
      <c r="E11" s="53">
        <f>-(C11/D11-1)</f>
        <v>0.43637496107131735</v>
      </c>
      <c r="F11" s="122"/>
    </row>
    <row r="12" spans="1:10" s="30" customFormat="1" ht="16.5" customHeight="1" thickTop="1" thickBot="1" x14ac:dyDescent="0.25">
      <c r="B12" s="27" t="s">
        <v>137</v>
      </c>
      <c r="C12" s="122">
        <v>-9192</v>
      </c>
      <c r="D12" s="122">
        <v>-18511</v>
      </c>
      <c r="E12" s="53">
        <f>-(C12/D12-1)</f>
        <v>0.50343039273945223</v>
      </c>
      <c r="F12" s="122"/>
    </row>
    <row r="13" spans="1:10" s="30" customFormat="1" ht="16.5" customHeight="1" thickTop="1" thickBot="1" x14ac:dyDescent="0.25">
      <c r="B13" s="29" t="s">
        <v>138</v>
      </c>
      <c r="C13" s="122">
        <v>-6151</v>
      </c>
      <c r="D13" s="122">
        <v>-3593</v>
      </c>
      <c r="E13" s="53">
        <f>-(C13/D13-1)</f>
        <v>-0.71193988310603951</v>
      </c>
      <c r="F13" s="122"/>
    </row>
    <row r="14" spans="1:10" s="30" customFormat="1" ht="16.5" customHeight="1" thickTop="1" thickBot="1" x14ac:dyDescent="0.25">
      <c r="B14" s="27" t="s">
        <v>157</v>
      </c>
      <c r="C14" s="122">
        <v>-15510</v>
      </c>
      <c r="D14" s="122">
        <v>-22233</v>
      </c>
      <c r="E14" s="53">
        <f>-(C14/D14-1)</f>
        <v>0.30238834165429762</v>
      </c>
      <c r="F14" s="122"/>
    </row>
    <row r="15" spans="1:10" s="30" customFormat="1" ht="12.75" thickTop="1" x14ac:dyDescent="0.2">
      <c r="B15" s="24"/>
    </row>
    <row r="16" spans="1:10" s="30" customFormat="1" ht="15" customHeight="1" x14ac:dyDescent="0.2">
      <c r="B16" s="24"/>
    </row>
    <row r="17" spans="2:10" s="30" customFormat="1" ht="16.5" customHeight="1" thickBot="1" x14ac:dyDescent="0.25">
      <c r="B17" s="210" t="s">
        <v>183</v>
      </c>
      <c r="C17" s="216" t="s">
        <v>206</v>
      </c>
      <c r="D17" s="217"/>
      <c r="E17" s="217"/>
      <c r="F17" s="218"/>
      <c r="G17" s="216" t="s">
        <v>179</v>
      </c>
      <c r="H17" s="217"/>
      <c r="I17" s="217"/>
      <c r="J17" s="218"/>
    </row>
    <row r="18" spans="2:10" s="30" customFormat="1" ht="22.5" customHeight="1" thickTop="1" x14ac:dyDescent="0.2">
      <c r="B18" s="210"/>
      <c r="C18" s="219" t="s">
        <v>110</v>
      </c>
      <c r="D18" s="219" t="s">
        <v>111</v>
      </c>
      <c r="E18" s="219" t="s">
        <v>112</v>
      </c>
      <c r="F18" s="219" t="s">
        <v>113</v>
      </c>
      <c r="G18" s="219" t="s">
        <v>110</v>
      </c>
      <c r="H18" s="219" t="s">
        <v>111</v>
      </c>
      <c r="I18" s="219" t="s">
        <v>112</v>
      </c>
      <c r="J18" s="219" t="s">
        <v>113</v>
      </c>
    </row>
    <row r="19" spans="2:10" s="30" customFormat="1" ht="22.5" customHeight="1" thickBot="1" x14ac:dyDescent="0.25">
      <c r="B19" s="211"/>
      <c r="C19" s="207"/>
      <c r="D19" s="207"/>
      <c r="E19" s="207"/>
      <c r="F19" s="207"/>
      <c r="G19" s="207"/>
      <c r="H19" s="207"/>
      <c r="I19" s="207"/>
      <c r="J19" s="207"/>
    </row>
    <row r="20" spans="2:10" s="30" customFormat="1" ht="16.5" customHeight="1" thickTop="1" thickBot="1" x14ac:dyDescent="0.25">
      <c r="B20" s="31" t="s">
        <v>139</v>
      </c>
      <c r="C20" s="98">
        <v>161.40799999999999</v>
      </c>
      <c r="D20" s="98">
        <v>49.31</v>
      </c>
      <c r="E20" s="98">
        <v>18.524000000000001</v>
      </c>
      <c r="F20" s="98">
        <v>17.972000000000001</v>
      </c>
      <c r="G20" s="30">
        <v>153.69999999999999</v>
      </c>
      <c r="H20" s="30">
        <v>44.4</v>
      </c>
      <c r="I20" s="30">
        <v>15.2</v>
      </c>
      <c r="J20" s="30">
        <v>15.9</v>
      </c>
    </row>
    <row r="21" spans="2:10" s="30" customFormat="1" ht="16.5" customHeight="1" thickTop="1" thickBot="1" x14ac:dyDescent="0.25">
      <c r="B21" s="12" t="s">
        <v>104</v>
      </c>
      <c r="C21" s="96">
        <v>32.881999999999998</v>
      </c>
      <c r="D21" s="96">
        <v>8.0399999999999991</v>
      </c>
      <c r="E21" s="96">
        <v>5.1349999999999998</v>
      </c>
      <c r="F21" s="96">
        <v>5.3659999999999997</v>
      </c>
      <c r="G21" s="32">
        <v>28.5</v>
      </c>
      <c r="H21" s="32">
        <v>5.3</v>
      </c>
      <c r="I21" s="32">
        <v>3.9</v>
      </c>
      <c r="J21" s="32">
        <v>5.0999999999999996</v>
      </c>
    </row>
    <row r="22" spans="2:10" s="30" customFormat="1" ht="12.75" thickTop="1" x14ac:dyDescent="0.2">
      <c r="B22" s="24"/>
    </row>
    <row r="23" spans="2:10" x14ac:dyDescent="0.2">
      <c r="B23" s="24"/>
    </row>
    <row r="24" spans="2:10" x14ac:dyDescent="0.2">
      <c r="B24" s="24"/>
    </row>
  </sheetData>
  <mergeCells count="16">
    <mergeCell ref="B4:B5"/>
    <mergeCell ref="B17:B19"/>
    <mergeCell ref="E4:E5"/>
    <mergeCell ref="H4:H5"/>
    <mergeCell ref="C5:D5"/>
    <mergeCell ref="F5:G5"/>
    <mergeCell ref="C17:F17"/>
    <mergeCell ref="C18:C19"/>
    <mergeCell ref="D18:D19"/>
    <mergeCell ref="E18:E19"/>
    <mergeCell ref="F18:F19"/>
    <mergeCell ref="G17:J17"/>
    <mergeCell ref="G18:G19"/>
    <mergeCell ref="H18:H19"/>
    <mergeCell ref="I18:I19"/>
    <mergeCell ref="J18:J19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69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84"/>
  <sheetViews>
    <sheetView zoomScaleNormal="100" zoomScaleSheetLayoutView="100" workbookViewId="0">
      <pane xSplit="2" topLeftCell="C1" activePane="topRight" state="frozen"/>
      <selection pane="topRight" activeCell="B3" sqref="B3"/>
    </sheetView>
  </sheetViews>
  <sheetFormatPr defaultColWidth="10.875" defaultRowHeight="15" x14ac:dyDescent="0.2"/>
  <cols>
    <col min="1" max="1" width="5" style="2" customWidth="1"/>
    <col min="2" max="2" width="65.25" style="5" customWidth="1"/>
    <col min="3" max="8" width="14.875" style="2" customWidth="1"/>
    <col min="9" max="9" width="5.625" style="1" bestFit="1" customWidth="1"/>
    <col min="10" max="16384" width="10.875" style="2"/>
  </cols>
  <sheetData>
    <row r="1" spans="1:13" ht="15.75" x14ac:dyDescent="0.25">
      <c r="A1" s="9" t="s">
        <v>9</v>
      </c>
    </row>
    <row r="2" spans="1:13" ht="15.75" x14ac:dyDescent="0.25">
      <c r="A2" s="9"/>
    </row>
    <row r="3" spans="1:13" ht="18.75" thickBot="1" x14ac:dyDescent="0.3">
      <c r="A3" s="9"/>
      <c r="B3" s="15" t="s">
        <v>126</v>
      </c>
    </row>
    <row r="4" spans="1:13" ht="22.5" customHeight="1" thickTop="1" thickBot="1" x14ac:dyDescent="0.25">
      <c r="B4" s="191" t="s">
        <v>154</v>
      </c>
      <c r="C4" s="147" t="s">
        <v>206</v>
      </c>
      <c r="D4" s="147" t="s">
        <v>179</v>
      </c>
      <c r="E4" s="206" t="s">
        <v>210</v>
      </c>
      <c r="F4" s="147" t="s">
        <v>206</v>
      </c>
      <c r="G4" s="147" t="s">
        <v>179</v>
      </c>
      <c r="H4" s="206" t="s">
        <v>210</v>
      </c>
    </row>
    <row r="5" spans="1:13" ht="22.5" customHeight="1" thickTop="1" thickBot="1" x14ac:dyDescent="0.25">
      <c r="B5" s="192"/>
      <c r="C5" s="193" t="s">
        <v>211</v>
      </c>
      <c r="D5" s="205"/>
      <c r="E5" s="207"/>
      <c r="F5" s="193" t="s">
        <v>212</v>
      </c>
      <c r="G5" s="205"/>
      <c r="H5" s="207"/>
    </row>
    <row r="6" spans="1:13" ht="16.5" thickTop="1" thickBot="1" x14ac:dyDescent="0.25">
      <c r="B6" s="33" t="s">
        <v>127</v>
      </c>
      <c r="C6" s="34"/>
      <c r="D6" s="34"/>
      <c r="E6" s="35"/>
      <c r="F6" s="35"/>
      <c r="G6" s="35"/>
      <c r="H6" s="35"/>
      <c r="J6" s="135"/>
      <c r="K6" s="135"/>
      <c r="L6" s="135"/>
      <c r="M6" s="135"/>
    </row>
    <row r="7" spans="1:13" ht="16.5" thickTop="1" thickBot="1" x14ac:dyDescent="0.25">
      <c r="B7" s="12" t="s">
        <v>128</v>
      </c>
      <c r="C7" s="129">
        <v>0.55800000000000005</v>
      </c>
      <c r="D7" s="148">
        <v>0.53500000000000003</v>
      </c>
      <c r="E7" s="125" t="s">
        <v>213</v>
      </c>
      <c r="F7" s="129">
        <v>0.55800000000000005</v>
      </c>
      <c r="G7" s="148">
        <v>0.53700000000000003</v>
      </c>
      <c r="H7" s="125" t="s">
        <v>235</v>
      </c>
      <c r="I7" s="168"/>
      <c r="J7" s="169"/>
      <c r="K7" s="169"/>
      <c r="L7" s="170"/>
      <c r="M7" s="178"/>
    </row>
    <row r="8" spans="1:13" ht="17.100000000000001" customHeight="1" thickTop="1" thickBot="1" x14ac:dyDescent="0.25">
      <c r="B8" s="12" t="s">
        <v>129</v>
      </c>
      <c r="C8" s="123">
        <v>204.9</v>
      </c>
      <c r="D8" s="149">
        <v>196.3</v>
      </c>
      <c r="E8" s="126">
        <f>C8/D8-1</f>
        <v>4.3810494141619971E-2</v>
      </c>
      <c r="F8" s="124">
        <v>204.9</v>
      </c>
      <c r="G8" s="149">
        <v>196.8</v>
      </c>
      <c r="H8" s="126">
        <f>F8/G8-1</f>
        <v>4.1158536585365724E-2</v>
      </c>
      <c r="I8" s="171"/>
      <c r="J8" s="172"/>
      <c r="K8" s="173"/>
      <c r="L8" s="174"/>
      <c r="M8" s="135"/>
    </row>
    <row r="9" spans="1:13" ht="16.5" thickTop="1" thickBot="1" x14ac:dyDescent="0.25">
      <c r="B9" s="12" t="s">
        <v>130</v>
      </c>
      <c r="C9" s="123">
        <v>114.3</v>
      </c>
      <c r="D9" s="149">
        <v>105</v>
      </c>
      <c r="E9" s="126">
        <f>C9/D9-1</f>
        <v>8.8571428571428523E-2</v>
      </c>
      <c r="F9" s="124">
        <v>114.3</v>
      </c>
      <c r="G9" s="149">
        <v>105.7</v>
      </c>
      <c r="H9" s="126">
        <f>F9/G9-1</f>
        <v>8.1362346263008423E-2</v>
      </c>
      <c r="I9" s="171"/>
      <c r="J9" s="172"/>
      <c r="K9" s="173"/>
      <c r="L9" s="174"/>
      <c r="M9" s="135"/>
    </row>
    <row r="10" spans="1:13" ht="16.5" thickTop="1" thickBot="1" x14ac:dyDescent="0.25">
      <c r="B10" s="37" t="s">
        <v>131</v>
      </c>
      <c r="C10" s="123"/>
      <c r="D10" s="149"/>
      <c r="E10" s="125"/>
      <c r="F10" s="124"/>
      <c r="G10" s="149"/>
      <c r="H10" s="125"/>
      <c r="I10" s="171"/>
      <c r="J10" s="172"/>
      <c r="K10" s="173"/>
      <c r="L10" s="170"/>
      <c r="M10" s="135"/>
    </row>
    <row r="11" spans="1:13" ht="16.5" thickTop="1" thickBot="1" x14ac:dyDescent="0.25">
      <c r="B11" s="12" t="s">
        <v>128</v>
      </c>
      <c r="C11" s="129">
        <v>0.56799999999999995</v>
      </c>
      <c r="D11" s="129">
        <v>0.58099999999999996</v>
      </c>
      <c r="E11" s="150" t="s">
        <v>214</v>
      </c>
      <c r="F11" s="129">
        <v>0.57399999999999995</v>
      </c>
      <c r="G11" s="148">
        <v>0.58099999999999996</v>
      </c>
      <c r="H11" s="150" t="s">
        <v>215</v>
      </c>
      <c r="I11" s="168"/>
      <c r="J11" s="169"/>
      <c r="K11" s="169"/>
      <c r="L11" s="175"/>
      <c r="M11" s="178"/>
    </row>
    <row r="12" spans="1:13" ht="16.5" thickTop="1" thickBot="1" x14ac:dyDescent="0.25">
      <c r="B12" s="12" t="s">
        <v>129</v>
      </c>
      <c r="C12" s="123">
        <v>142.30000000000001</v>
      </c>
      <c r="D12" s="123">
        <v>136.30000000000001</v>
      </c>
      <c r="E12" s="126">
        <f>C12/D12-1</f>
        <v>4.4020542920029326E-2</v>
      </c>
      <c r="F12" s="124">
        <v>143.19999999999999</v>
      </c>
      <c r="G12" s="149">
        <v>136.30000000000001</v>
      </c>
      <c r="H12" s="126">
        <f>F12/G12-1</f>
        <v>5.0623624358033581E-2</v>
      </c>
      <c r="I12" s="171"/>
      <c r="J12" s="172"/>
      <c r="K12" s="173"/>
      <c r="L12" s="174"/>
      <c r="M12" s="135"/>
    </row>
    <row r="13" spans="1:13" ht="16.5" thickTop="1" thickBot="1" x14ac:dyDescent="0.25">
      <c r="B13" s="12" t="s">
        <v>130</v>
      </c>
      <c r="C13" s="123">
        <v>80.900000000000006</v>
      </c>
      <c r="D13" s="123">
        <v>79.2</v>
      </c>
      <c r="E13" s="126">
        <f>C13/D13-1</f>
        <v>2.1464646464646409E-2</v>
      </c>
      <c r="F13" s="124">
        <v>82.3</v>
      </c>
      <c r="G13" s="149">
        <v>79.2</v>
      </c>
      <c r="H13" s="126">
        <f>F13/G13-1</f>
        <v>3.9141414141414144E-2</v>
      </c>
      <c r="I13" s="171"/>
      <c r="J13" s="172"/>
      <c r="K13" s="173"/>
      <c r="L13" s="174"/>
      <c r="M13" s="135"/>
    </row>
    <row r="14" spans="1:13" ht="16.5" thickTop="1" thickBot="1" x14ac:dyDescent="0.25">
      <c r="B14" s="37" t="s">
        <v>132</v>
      </c>
      <c r="C14" s="123"/>
      <c r="D14" s="149"/>
      <c r="E14" s="127"/>
      <c r="F14" s="124"/>
      <c r="G14" s="149"/>
      <c r="H14" s="127"/>
      <c r="I14" s="171"/>
      <c r="J14" s="172"/>
      <c r="K14" s="173"/>
      <c r="L14" s="176"/>
      <c r="M14" s="135"/>
    </row>
    <row r="15" spans="1:13" ht="16.5" thickTop="1" thickBot="1" x14ac:dyDescent="0.25">
      <c r="B15" s="12" t="s">
        <v>128</v>
      </c>
      <c r="C15" s="129">
        <v>0.55300000000000005</v>
      </c>
      <c r="D15" s="129">
        <v>0.51500000000000001</v>
      </c>
      <c r="E15" s="127" t="s">
        <v>216</v>
      </c>
      <c r="F15" s="129">
        <v>0.55300000000000005</v>
      </c>
      <c r="G15" s="148">
        <v>0.52100000000000002</v>
      </c>
      <c r="H15" s="127" t="s">
        <v>184</v>
      </c>
      <c r="I15" s="168"/>
      <c r="J15" s="169"/>
      <c r="K15" s="169"/>
      <c r="L15" s="176"/>
      <c r="M15" s="178"/>
    </row>
    <row r="16" spans="1:13" ht="16.5" thickTop="1" thickBot="1" x14ac:dyDescent="0.25">
      <c r="B16" s="12" t="s">
        <v>129</v>
      </c>
      <c r="C16" s="123">
        <v>234.2</v>
      </c>
      <c r="D16" s="123">
        <v>225.5</v>
      </c>
      <c r="E16" s="126">
        <f>C16/D16-1</f>
        <v>3.8580931263858087E-2</v>
      </c>
      <c r="F16" s="124">
        <v>234.2</v>
      </c>
      <c r="G16" s="149">
        <v>227.3</v>
      </c>
      <c r="H16" s="126">
        <f>F16/G16-1</f>
        <v>3.0356357237131482E-2</v>
      </c>
      <c r="I16" s="171"/>
      <c r="J16" s="172"/>
      <c r="K16" s="173"/>
      <c r="L16" s="174"/>
      <c r="M16" s="135"/>
    </row>
    <row r="17" spans="2:13" ht="16.5" thickTop="1" thickBot="1" x14ac:dyDescent="0.25">
      <c r="B17" s="12" t="s">
        <v>130</v>
      </c>
      <c r="C17" s="123">
        <v>129.6</v>
      </c>
      <c r="D17" s="123">
        <v>116.1</v>
      </c>
      <c r="E17" s="126">
        <f>C17/D17-1</f>
        <v>0.11627906976744184</v>
      </c>
      <c r="F17" s="124">
        <v>129.6</v>
      </c>
      <c r="G17" s="149">
        <v>118.4</v>
      </c>
      <c r="H17" s="126">
        <f>F17/G17-1</f>
        <v>9.4594594594594517E-2</v>
      </c>
      <c r="I17" s="171"/>
      <c r="J17" s="172"/>
      <c r="K17" s="173"/>
      <c r="L17" s="174"/>
      <c r="M17" s="135"/>
    </row>
    <row r="18" spans="2:13" ht="17.100000000000001" customHeight="1" thickTop="1" x14ac:dyDescent="0.2">
      <c r="B18" s="38"/>
      <c r="I18" s="171"/>
      <c r="J18" s="177"/>
      <c r="K18" s="177"/>
      <c r="L18" s="177"/>
      <c r="M18" s="135"/>
    </row>
    <row r="19" spans="2:13" ht="15.75" thickBot="1" x14ac:dyDescent="0.25">
      <c r="B19" s="24"/>
      <c r="I19" s="171"/>
      <c r="J19" s="177"/>
      <c r="K19" s="177"/>
      <c r="L19" s="177"/>
      <c r="M19" s="135"/>
    </row>
    <row r="20" spans="2:13" ht="22.5" customHeight="1" thickTop="1" thickBot="1" x14ac:dyDescent="0.25">
      <c r="B20" s="220" t="s">
        <v>155</v>
      </c>
      <c r="C20" s="147" t="s">
        <v>206</v>
      </c>
      <c r="D20" s="147" t="s">
        <v>179</v>
      </c>
      <c r="E20" s="206" t="s">
        <v>210</v>
      </c>
      <c r="F20" s="147" t="s">
        <v>206</v>
      </c>
      <c r="G20" s="147" t="s">
        <v>179</v>
      </c>
      <c r="H20" s="206" t="s">
        <v>210</v>
      </c>
      <c r="I20" s="171"/>
      <c r="J20" s="177"/>
      <c r="K20" s="177"/>
      <c r="L20" s="177"/>
      <c r="M20" s="135"/>
    </row>
    <row r="21" spans="2:13" ht="22.5" customHeight="1" thickTop="1" thickBot="1" x14ac:dyDescent="0.25">
      <c r="B21" s="211"/>
      <c r="C21" s="193" t="s">
        <v>211</v>
      </c>
      <c r="D21" s="205"/>
      <c r="E21" s="207"/>
      <c r="F21" s="193" t="s">
        <v>212</v>
      </c>
      <c r="G21" s="205"/>
      <c r="H21" s="207"/>
      <c r="I21" s="171"/>
      <c r="J21" s="177"/>
      <c r="K21" s="177"/>
      <c r="L21" s="177"/>
      <c r="M21" s="135"/>
    </row>
    <row r="22" spans="2:13" ht="16.5" thickTop="1" thickBot="1" x14ac:dyDescent="0.25">
      <c r="B22" s="33" t="s">
        <v>110</v>
      </c>
      <c r="C22" s="34"/>
      <c r="D22" s="34"/>
      <c r="E22" s="35"/>
      <c r="F22" s="35"/>
      <c r="G22" s="35"/>
      <c r="H22" s="35"/>
      <c r="I22" s="171"/>
      <c r="J22" s="177"/>
      <c r="K22" s="177"/>
      <c r="L22" s="177"/>
      <c r="M22" s="135"/>
    </row>
    <row r="23" spans="2:13" ht="16.5" thickTop="1" thickBot="1" x14ac:dyDescent="0.25">
      <c r="B23" s="12" t="s">
        <v>128</v>
      </c>
      <c r="C23" s="129">
        <v>0.56699999999999995</v>
      </c>
      <c r="D23" s="129">
        <v>0.54799999999999993</v>
      </c>
      <c r="E23" s="125" t="s">
        <v>217</v>
      </c>
      <c r="F23" s="129">
        <v>0.56699999999999995</v>
      </c>
      <c r="G23" s="129">
        <v>0.55200000000000005</v>
      </c>
      <c r="H23" s="125" t="s">
        <v>238</v>
      </c>
      <c r="I23" s="168"/>
      <c r="J23" s="169"/>
      <c r="K23" s="169"/>
      <c r="L23" s="170"/>
      <c r="M23" s="178"/>
    </row>
    <row r="24" spans="2:13" ht="16.5" thickTop="1" thickBot="1" x14ac:dyDescent="0.25">
      <c r="B24" s="12" t="s">
        <v>129</v>
      </c>
      <c r="C24" s="123">
        <v>198.9</v>
      </c>
      <c r="D24" s="123">
        <v>192.9</v>
      </c>
      <c r="E24" s="126">
        <f t="shared" ref="E24:E25" si="0">C24/D24-1</f>
        <v>3.1104199066874116E-2</v>
      </c>
      <c r="F24" s="124">
        <v>198.9</v>
      </c>
      <c r="G24" s="124">
        <v>193.4</v>
      </c>
      <c r="H24" s="126">
        <f t="shared" ref="H24:H25" si="1">F24/G24-1</f>
        <v>2.8438469493278218E-2</v>
      </c>
      <c r="I24" s="171"/>
      <c r="J24" s="172"/>
      <c r="K24" s="172"/>
      <c r="L24" s="174"/>
      <c r="M24" s="135"/>
    </row>
    <row r="25" spans="2:13" ht="16.5" thickTop="1" thickBot="1" x14ac:dyDescent="0.25">
      <c r="B25" s="12" t="s">
        <v>130</v>
      </c>
      <c r="C25" s="123">
        <v>112.8</v>
      </c>
      <c r="D25" s="123">
        <v>105.7</v>
      </c>
      <c r="E25" s="126">
        <f t="shared" si="0"/>
        <v>6.7171239356669687E-2</v>
      </c>
      <c r="F25" s="124">
        <v>112.8</v>
      </c>
      <c r="G25" s="124">
        <v>106.7</v>
      </c>
      <c r="H25" s="126">
        <f t="shared" si="1"/>
        <v>5.7169634489222076E-2</v>
      </c>
      <c r="I25" s="171"/>
      <c r="J25" s="172"/>
      <c r="K25" s="172"/>
      <c r="L25" s="174"/>
      <c r="M25" s="135"/>
    </row>
    <row r="26" spans="2:13" ht="16.5" thickTop="1" thickBot="1" x14ac:dyDescent="0.25">
      <c r="B26" s="37" t="s">
        <v>111</v>
      </c>
      <c r="C26" s="123"/>
      <c r="D26" s="123"/>
      <c r="E26" s="125"/>
      <c r="F26" s="124"/>
      <c r="G26" s="124"/>
      <c r="H26" s="125"/>
      <c r="I26" s="171"/>
      <c r="J26" s="172"/>
      <c r="K26" s="172"/>
      <c r="L26" s="170"/>
      <c r="M26" s="135"/>
    </row>
    <row r="27" spans="2:13" ht="16.5" thickTop="1" thickBot="1" x14ac:dyDescent="0.25">
      <c r="B27" s="12" t="s">
        <v>128</v>
      </c>
      <c r="C27" s="129">
        <v>0.48899999999999999</v>
      </c>
      <c r="D27" s="129">
        <v>0.46500000000000002</v>
      </c>
      <c r="E27" s="125" t="s">
        <v>185</v>
      </c>
      <c r="F27" s="129">
        <v>0.48899999999999999</v>
      </c>
      <c r="G27" s="129">
        <v>0.46500000000000002</v>
      </c>
      <c r="H27" s="125" t="s">
        <v>185</v>
      </c>
      <c r="I27" s="168"/>
      <c r="J27" s="169"/>
      <c r="K27" s="169"/>
      <c r="L27" s="170"/>
      <c r="M27" s="178"/>
    </row>
    <row r="28" spans="2:13" ht="16.5" thickTop="1" thickBot="1" x14ac:dyDescent="0.25">
      <c r="B28" s="12" t="s">
        <v>129</v>
      </c>
      <c r="C28" s="123">
        <v>217.1</v>
      </c>
      <c r="D28" s="123">
        <v>209.1</v>
      </c>
      <c r="E28" s="126">
        <f t="shared" ref="E28:E29" si="2">C28/D28-1</f>
        <v>3.8259206121473044E-2</v>
      </c>
      <c r="F28" s="124">
        <v>217.1</v>
      </c>
      <c r="G28" s="124">
        <v>209.1</v>
      </c>
      <c r="H28" s="126">
        <f t="shared" ref="H28:H29" si="3">F28/G28-1</f>
        <v>3.8259206121473044E-2</v>
      </c>
      <c r="I28" s="171"/>
      <c r="J28" s="172"/>
      <c r="K28" s="172"/>
      <c r="L28" s="174"/>
      <c r="M28" s="135"/>
    </row>
    <row r="29" spans="2:13" ht="16.5" thickTop="1" thickBot="1" x14ac:dyDescent="0.25">
      <c r="B29" s="12" t="s">
        <v>130</v>
      </c>
      <c r="C29" s="123">
        <v>106.1</v>
      </c>
      <c r="D29" s="151">
        <v>97.2</v>
      </c>
      <c r="E29" s="126">
        <f t="shared" si="2"/>
        <v>9.1563786008230341E-2</v>
      </c>
      <c r="F29" s="124">
        <v>106.1</v>
      </c>
      <c r="G29" s="124">
        <v>97.2</v>
      </c>
      <c r="H29" s="126">
        <f t="shared" si="3"/>
        <v>9.1563786008230341E-2</v>
      </c>
      <c r="I29" s="171"/>
      <c r="J29" s="172"/>
      <c r="K29" s="172"/>
      <c r="L29" s="174"/>
      <c r="M29" s="135"/>
    </row>
    <row r="30" spans="2:13" ht="16.5" thickTop="1" thickBot="1" x14ac:dyDescent="0.25">
      <c r="B30" s="37" t="s">
        <v>112</v>
      </c>
      <c r="C30" s="123"/>
      <c r="D30" s="123"/>
      <c r="E30" s="125"/>
      <c r="F30" s="124"/>
      <c r="G30" s="124"/>
      <c r="H30" s="125"/>
      <c r="I30" s="171"/>
      <c r="J30" s="172"/>
      <c r="K30" s="172"/>
      <c r="L30" s="170"/>
      <c r="M30" s="135"/>
    </row>
    <row r="31" spans="2:13" ht="16.5" thickTop="1" thickBot="1" x14ac:dyDescent="0.25">
      <c r="B31" s="12" t="s">
        <v>128</v>
      </c>
      <c r="C31" s="129">
        <v>0.57499999999999996</v>
      </c>
      <c r="D31" s="129">
        <v>0.54100000000000004</v>
      </c>
      <c r="E31" s="125" t="s">
        <v>218</v>
      </c>
      <c r="F31" s="129">
        <v>0.57499999999999996</v>
      </c>
      <c r="G31" s="129">
        <v>0.54100000000000004</v>
      </c>
      <c r="H31" s="125" t="s">
        <v>218</v>
      </c>
      <c r="I31" s="168"/>
      <c r="J31" s="169"/>
      <c r="K31" s="169"/>
      <c r="L31" s="170"/>
      <c r="M31" s="178"/>
    </row>
    <row r="32" spans="2:13" ht="16.5" thickTop="1" thickBot="1" x14ac:dyDescent="0.25">
      <c r="B32" s="12" t="s">
        <v>129</v>
      </c>
      <c r="C32" s="123">
        <v>196</v>
      </c>
      <c r="D32" s="123">
        <v>167.4</v>
      </c>
      <c r="E32" s="126">
        <f t="shared" ref="E32:E33" si="4">C32/D32-1</f>
        <v>0.17084826762246119</v>
      </c>
      <c r="F32" s="124">
        <v>196</v>
      </c>
      <c r="G32" s="124">
        <v>167.4</v>
      </c>
      <c r="H32" s="126">
        <f t="shared" ref="H32:H33" si="5">F32/G32-1</f>
        <v>0.17084826762246119</v>
      </c>
      <c r="I32" s="171"/>
      <c r="J32" s="172"/>
      <c r="K32" s="172"/>
      <c r="L32" s="174"/>
      <c r="M32" s="135"/>
    </row>
    <row r="33" spans="2:13" ht="16.5" thickTop="1" thickBot="1" x14ac:dyDescent="0.25">
      <c r="B33" s="12" t="s">
        <v>130</v>
      </c>
      <c r="C33" s="123">
        <v>112.7</v>
      </c>
      <c r="D33" s="123">
        <v>90.5</v>
      </c>
      <c r="E33" s="126">
        <f t="shared" si="4"/>
        <v>0.245303867403315</v>
      </c>
      <c r="F33" s="124">
        <v>112.7</v>
      </c>
      <c r="G33" s="124">
        <v>90.5</v>
      </c>
      <c r="H33" s="126">
        <f t="shared" si="5"/>
        <v>0.245303867403315</v>
      </c>
      <c r="I33" s="171"/>
      <c r="J33" s="172"/>
      <c r="K33" s="172"/>
      <c r="L33" s="174"/>
      <c r="M33" s="135"/>
    </row>
    <row r="34" spans="2:13" ht="16.5" thickTop="1" thickBot="1" x14ac:dyDescent="0.25">
      <c r="B34" s="37" t="s">
        <v>113</v>
      </c>
      <c r="C34" s="123"/>
      <c r="D34" s="123"/>
      <c r="E34" s="125"/>
      <c r="F34" s="124"/>
      <c r="G34" s="124"/>
      <c r="H34" s="125"/>
      <c r="I34" s="171"/>
      <c r="J34" s="172"/>
      <c r="K34" s="172"/>
      <c r="L34" s="170"/>
      <c r="M34" s="135"/>
    </row>
    <row r="35" spans="2:13" ht="16.5" thickTop="1" thickBot="1" x14ac:dyDescent="0.25">
      <c r="B35" s="12" t="s">
        <v>128</v>
      </c>
      <c r="C35" s="129">
        <v>0.71099999999999997</v>
      </c>
      <c r="D35" s="129">
        <v>0.65200000000000002</v>
      </c>
      <c r="E35" s="125" t="s">
        <v>189</v>
      </c>
      <c r="F35" s="129">
        <v>0.71099999999999997</v>
      </c>
      <c r="G35" s="129">
        <v>0.65200000000000002</v>
      </c>
      <c r="H35" s="125" t="s">
        <v>189</v>
      </c>
      <c r="I35" s="168"/>
      <c r="J35" s="169"/>
      <c r="K35" s="169"/>
      <c r="L35" s="170"/>
      <c r="M35" s="178"/>
    </row>
    <row r="36" spans="2:13" ht="16.5" thickTop="1" thickBot="1" x14ac:dyDescent="0.25">
      <c r="B36" s="12" t="s">
        <v>129</v>
      </c>
      <c r="C36" s="123">
        <v>247.4</v>
      </c>
      <c r="D36" s="123">
        <v>239.2</v>
      </c>
      <c r="E36" s="126">
        <f t="shared" ref="E36:E37" si="6">C36/D36-1</f>
        <v>3.4280936454849531E-2</v>
      </c>
      <c r="F36" s="124">
        <v>247.4</v>
      </c>
      <c r="G36" s="124">
        <v>239.2</v>
      </c>
      <c r="H36" s="126">
        <f t="shared" ref="H36:H37" si="7">F36/G36-1</f>
        <v>3.4280936454849531E-2</v>
      </c>
      <c r="I36" s="171"/>
      <c r="J36" s="172"/>
      <c r="K36" s="172"/>
      <c r="L36" s="174"/>
      <c r="M36" s="135"/>
    </row>
    <row r="37" spans="2:13" ht="16.5" thickTop="1" thickBot="1" x14ac:dyDescent="0.25">
      <c r="B37" s="12" t="s">
        <v>130</v>
      </c>
      <c r="C37" s="123">
        <v>175.9</v>
      </c>
      <c r="D37" s="123">
        <v>156</v>
      </c>
      <c r="E37" s="126">
        <f t="shared" si="6"/>
        <v>0.12756410256410255</v>
      </c>
      <c r="F37" s="124">
        <v>175.9</v>
      </c>
      <c r="G37" s="124">
        <v>156</v>
      </c>
      <c r="H37" s="126">
        <f t="shared" si="7"/>
        <v>0.12756410256410255</v>
      </c>
      <c r="I37" s="171"/>
      <c r="J37" s="172"/>
      <c r="K37" s="172"/>
      <c r="L37" s="174"/>
      <c r="M37" s="135"/>
    </row>
    <row r="38" spans="2:13" ht="15.75" thickTop="1" x14ac:dyDescent="0.2">
      <c r="B38" s="24"/>
      <c r="I38" s="171"/>
      <c r="J38" s="177"/>
      <c r="K38" s="177"/>
      <c r="L38" s="177"/>
      <c r="M38" s="135"/>
    </row>
    <row r="39" spans="2:13" ht="36" x14ac:dyDescent="0.2">
      <c r="B39" s="24" t="s">
        <v>219</v>
      </c>
      <c r="I39" s="171"/>
      <c r="J39" s="177"/>
      <c r="K39" s="177"/>
      <c r="L39" s="177"/>
      <c r="M39" s="135"/>
    </row>
    <row r="40" spans="2:13" x14ac:dyDescent="0.2">
      <c r="B40" s="24"/>
      <c r="I40" s="171"/>
      <c r="J40" s="177"/>
      <c r="K40" s="177"/>
      <c r="L40" s="177"/>
      <c r="M40" s="135"/>
    </row>
    <row r="41" spans="2:13" ht="15.75" thickBot="1" x14ac:dyDescent="0.25">
      <c r="B41" s="24"/>
      <c r="I41" s="171"/>
      <c r="J41" s="177"/>
      <c r="K41" s="177"/>
      <c r="L41" s="177"/>
      <c r="M41" s="135"/>
    </row>
    <row r="42" spans="2:13" ht="22.5" customHeight="1" thickTop="1" thickBot="1" x14ac:dyDescent="0.25">
      <c r="B42" s="220" t="s">
        <v>163</v>
      </c>
      <c r="C42" s="147" t="s">
        <v>206</v>
      </c>
      <c r="D42" s="147" t="s">
        <v>179</v>
      </c>
      <c r="E42" s="206" t="s">
        <v>210</v>
      </c>
      <c r="F42" s="147" t="s">
        <v>206</v>
      </c>
      <c r="G42" s="147" t="s">
        <v>179</v>
      </c>
      <c r="H42" s="206" t="s">
        <v>210</v>
      </c>
      <c r="I42" s="171"/>
      <c r="J42" s="177"/>
      <c r="K42" s="177"/>
      <c r="L42" s="177"/>
      <c r="M42" s="135"/>
    </row>
    <row r="43" spans="2:13" ht="22.5" customHeight="1" thickTop="1" thickBot="1" x14ac:dyDescent="0.25">
      <c r="B43" s="192"/>
      <c r="C43" s="193" t="s">
        <v>211</v>
      </c>
      <c r="D43" s="205"/>
      <c r="E43" s="207"/>
      <c r="F43" s="193" t="s">
        <v>212</v>
      </c>
      <c r="G43" s="205"/>
      <c r="H43" s="207"/>
      <c r="I43" s="171"/>
      <c r="J43" s="177"/>
      <c r="K43" s="177"/>
      <c r="L43" s="177"/>
      <c r="M43" s="135"/>
    </row>
    <row r="44" spans="2:13" ht="16.5" thickTop="1" thickBot="1" x14ac:dyDescent="0.25">
      <c r="B44" s="33" t="s">
        <v>127</v>
      </c>
      <c r="C44" s="34"/>
      <c r="D44" s="34"/>
      <c r="E44" s="35"/>
      <c r="F44" s="35"/>
      <c r="G44" s="35"/>
      <c r="H44" s="35"/>
      <c r="I44" s="171"/>
      <c r="J44" s="177"/>
      <c r="K44" s="177"/>
      <c r="L44" s="177"/>
      <c r="M44" s="135"/>
    </row>
    <row r="45" spans="2:13" ht="16.5" thickTop="1" thickBot="1" x14ac:dyDescent="0.25">
      <c r="B45" s="12" t="s">
        <v>128</v>
      </c>
      <c r="C45" s="129">
        <v>0.52900000000000003</v>
      </c>
      <c r="D45" s="129">
        <v>0.49</v>
      </c>
      <c r="E45" s="125" t="s">
        <v>239</v>
      </c>
      <c r="F45" s="129">
        <v>0.56200000000000006</v>
      </c>
      <c r="G45" s="129">
        <v>0.49099999999999999</v>
      </c>
      <c r="H45" s="125" t="s">
        <v>237</v>
      </c>
      <c r="I45" s="168"/>
      <c r="J45" s="169"/>
      <c r="K45" s="169"/>
      <c r="L45" s="170"/>
      <c r="M45" s="178"/>
    </row>
    <row r="46" spans="2:13" ht="16.5" thickTop="1" thickBot="1" x14ac:dyDescent="0.25">
      <c r="B46" s="12" t="s">
        <v>129</v>
      </c>
      <c r="C46" s="123">
        <v>183.8</v>
      </c>
      <c r="D46" s="151">
        <v>182.3</v>
      </c>
      <c r="E46" s="126">
        <f t="shared" ref="E46:E47" si="8">C46/D46-1</f>
        <v>8.2281952825014049E-3</v>
      </c>
      <c r="F46" s="124">
        <v>187.2</v>
      </c>
      <c r="G46" s="124">
        <v>182.4</v>
      </c>
      <c r="H46" s="126">
        <f t="shared" ref="H46:H47" si="9">F46/G46-1</f>
        <v>2.631578947368407E-2</v>
      </c>
      <c r="I46" s="171"/>
      <c r="J46" s="172"/>
      <c r="K46" s="172"/>
      <c r="L46" s="174"/>
      <c r="M46" s="135"/>
    </row>
    <row r="47" spans="2:13" ht="16.5" thickTop="1" thickBot="1" x14ac:dyDescent="0.25">
      <c r="B47" s="12" t="s">
        <v>130</v>
      </c>
      <c r="C47" s="123">
        <v>97.3</v>
      </c>
      <c r="D47" s="151">
        <v>89.2</v>
      </c>
      <c r="E47" s="126">
        <f t="shared" si="8"/>
        <v>9.080717488789225E-2</v>
      </c>
      <c r="F47" s="124">
        <v>105.3</v>
      </c>
      <c r="G47" s="124">
        <v>89.5</v>
      </c>
      <c r="H47" s="126">
        <f t="shared" si="9"/>
        <v>0.17653631284916194</v>
      </c>
      <c r="I47" s="171"/>
      <c r="J47" s="172"/>
      <c r="K47" s="172"/>
      <c r="L47" s="174"/>
      <c r="M47" s="135"/>
    </row>
    <row r="48" spans="2:13" ht="16.5" thickTop="1" thickBot="1" x14ac:dyDescent="0.25">
      <c r="B48" s="37" t="s">
        <v>131</v>
      </c>
      <c r="C48" s="123"/>
      <c r="D48" s="123"/>
      <c r="E48" s="125"/>
      <c r="F48" s="124"/>
      <c r="G48" s="124"/>
      <c r="H48" s="125"/>
      <c r="I48" s="171"/>
      <c r="J48" s="172"/>
      <c r="K48" s="172"/>
      <c r="L48" s="170"/>
      <c r="M48" s="135"/>
    </row>
    <row r="49" spans="2:13" ht="16.5" thickTop="1" thickBot="1" x14ac:dyDescent="0.25">
      <c r="B49" s="12" t="s">
        <v>128</v>
      </c>
      <c r="C49" s="129">
        <v>0.51600000000000001</v>
      </c>
      <c r="D49" s="129">
        <v>0.46399999999999997</v>
      </c>
      <c r="E49" s="125" t="s">
        <v>190</v>
      </c>
      <c r="F49" s="129">
        <v>0.55600000000000005</v>
      </c>
      <c r="G49" s="129">
        <v>0.46400000000000002</v>
      </c>
      <c r="H49" s="125" t="s">
        <v>236</v>
      </c>
      <c r="I49" s="168"/>
      <c r="J49" s="169"/>
      <c r="K49" s="169"/>
      <c r="L49" s="170"/>
      <c r="M49" s="178"/>
    </row>
    <row r="50" spans="2:13" ht="16.5" thickTop="1" thickBot="1" x14ac:dyDescent="0.25">
      <c r="B50" s="12" t="s">
        <v>129</v>
      </c>
      <c r="C50" s="123">
        <v>132.80000000000001</v>
      </c>
      <c r="D50" s="123">
        <v>128</v>
      </c>
      <c r="E50" s="126">
        <f t="shared" ref="E50:E51" si="10">C50/D50-1</f>
        <v>3.7500000000000089E-2</v>
      </c>
      <c r="F50" s="124">
        <v>132.1</v>
      </c>
      <c r="G50" s="124">
        <v>128</v>
      </c>
      <c r="H50" s="126">
        <f t="shared" ref="H50:H51" si="11">F50/G50-1</f>
        <v>3.2031249999999956E-2</v>
      </c>
      <c r="I50" s="171"/>
      <c r="J50" s="172"/>
      <c r="K50" s="172"/>
      <c r="L50" s="174"/>
      <c r="M50" s="135"/>
    </row>
    <row r="51" spans="2:13" ht="16.5" thickTop="1" thickBot="1" x14ac:dyDescent="0.25">
      <c r="B51" s="12" t="s">
        <v>130</v>
      </c>
      <c r="C51" s="123">
        <v>68.5</v>
      </c>
      <c r="D51" s="123">
        <v>59.4</v>
      </c>
      <c r="E51" s="126">
        <f t="shared" si="10"/>
        <v>0.15319865319865333</v>
      </c>
      <c r="F51" s="124">
        <v>73.5</v>
      </c>
      <c r="G51" s="124">
        <v>59.4</v>
      </c>
      <c r="H51" s="126">
        <f t="shared" si="11"/>
        <v>0.23737373737373746</v>
      </c>
      <c r="I51" s="171"/>
      <c r="J51" s="172"/>
      <c r="K51" s="172"/>
      <c r="L51" s="174"/>
      <c r="M51" s="135"/>
    </row>
    <row r="52" spans="2:13" ht="16.5" thickTop="1" thickBot="1" x14ac:dyDescent="0.25">
      <c r="B52" s="37" t="s">
        <v>132</v>
      </c>
      <c r="C52" s="123"/>
      <c r="D52" s="123"/>
      <c r="E52" s="125"/>
      <c r="F52" s="124"/>
      <c r="G52" s="124"/>
      <c r="H52" s="125"/>
      <c r="I52" s="171"/>
      <c r="J52" s="172"/>
      <c r="K52" s="172"/>
      <c r="L52" s="170"/>
      <c r="M52" s="135"/>
    </row>
    <row r="53" spans="2:13" ht="16.5" thickTop="1" thickBot="1" x14ac:dyDescent="0.25">
      <c r="B53" s="12" t="s">
        <v>128</v>
      </c>
      <c r="C53" s="129">
        <v>0.54300000000000004</v>
      </c>
      <c r="D53" s="129">
        <v>0.51400000000000001</v>
      </c>
      <c r="E53" s="125" t="s">
        <v>220</v>
      </c>
      <c r="F53" s="129">
        <v>0.56899999999999995</v>
      </c>
      <c r="G53" s="129">
        <v>0.51700000000000002</v>
      </c>
      <c r="H53" s="125" t="s">
        <v>190</v>
      </c>
      <c r="I53" s="168"/>
      <c r="J53" s="169"/>
      <c r="K53" s="169"/>
      <c r="L53" s="170"/>
      <c r="M53" s="178"/>
    </row>
    <row r="54" spans="2:13" ht="16.5" thickTop="1" thickBot="1" x14ac:dyDescent="0.25">
      <c r="B54" s="12" t="s">
        <v>129</v>
      </c>
      <c r="C54" s="123">
        <v>234.4</v>
      </c>
      <c r="D54" s="123">
        <v>229.8</v>
      </c>
      <c r="E54" s="126">
        <f t="shared" ref="E54:E55" si="12">C54/D54-1</f>
        <v>2.0017406440382857E-2</v>
      </c>
      <c r="F54" s="124">
        <v>241.1</v>
      </c>
      <c r="G54" s="124">
        <v>231</v>
      </c>
      <c r="H54" s="126">
        <f t="shared" ref="H54:H55" si="13">F54/G54-1</f>
        <v>4.3722943722943608E-2</v>
      </c>
      <c r="I54" s="171"/>
      <c r="J54" s="172"/>
      <c r="K54" s="172"/>
      <c r="L54" s="174"/>
      <c r="M54" s="135"/>
    </row>
    <row r="55" spans="2:13" ht="16.5" thickTop="1" thickBot="1" x14ac:dyDescent="0.25">
      <c r="B55" s="12" t="s">
        <v>130</v>
      </c>
      <c r="C55" s="123">
        <v>127.3</v>
      </c>
      <c r="D55" s="123">
        <v>118.2</v>
      </c>
      <c r="E55" s="126">
        <f t="shared" si="12"/>
        <v>7.6988155668358704E-2</v>
      </c>
      <c r="F55" s="124">
        <v>137.19999999999999</v>
      </c>
      <c r="G55" s="124">
        <v>119.4</v>
      </c>
      <c r="H55" s="126">
        <f t="shared" si="13"/>
        <v>0.14907872696817415</v>
      </c>
      <c r="I55" s="171"/>
      <c r="J55" s="172"/>
      <c r="K55" s="172"/>
      <c r="L55" s="174"/>
      <c r="M55" s="135"/>
    </row>
    <row r="56" spans="2:13" ht="15.75" thickTop="1" x14ac:dyDescent="0.2">
      <c r="B56" s="24"/>
      <c r="I56" s="171"/>
      <c r="J56" s="177"/>
      <c r="K56" s="177"/>
      <c r="L56" s="177"/>
      <c r="M56" s="135"/>
    </row>
    <row r="57" spans="2:13" ht="15.75" thickBot="1" x14ac:dyDescent="0.25">
      <c r="B57" s="24"/>
      <c r="I57" s="171"/>
      <c r="J57" s="177"/>
      <c r="K57" s="177"/>
      <c r="L57" s="177"/>
      <c r="M57" s="135"/>
    </row>
    <row r="58" spans="2:13" ht="22.5" customHeight="1" thickTop="1" thickBot="1" x14ac:dyDescent="0.25">
      <c r="B58" s="220" t="s">
        <v>164</v>
      </c>
      <c r="C58" s="147" t="s">
        <v>206</v>
      </c>
      <c r="D58" s="147" t="s">
        <v>179</v>
      </c>
      <c r="E58" s="206" t="s">
        <v>210</v>
      </c>
      <c r="F58" s="147" t="s">
        <v>206</v>
      </c>
      <c r="G58" s="147" t="s">
        <v>179</v>
      </c>
      <c r="H58" s="206" t="s">
        <v>210</v>
      </c>
      <c r="I58" s="171"/>
      <c r="J58" s="177"/>
      <c r="K58" s="177"/>
      <c r="L58" s="177"/>
      <c r="M58" s="135"/>
    </row>
    <row r="59" spans="2:13" ht="22.5" customHeight="1" thickTop="1" thickBot="1" x14ac:dyDescent="0.25">
      <c r="B59" s="211"/>
      <c r="C59" s="193" t="s">
        <v>211</v>
      </c>
      <c r="D59" s="205"/>
      <c r="E59" s="207"/>
      <c r="F59" s="193" t="s">
        <v>212</v>
      </c>
      <c r="G59" s="205"/>
      <c r="H59" s="207"/>
      <c r="I59" s="171"/>
      <c r="J59" s="177"/>
      <c r="K59" s="177"/>
      <c r="L59" s="177"/>
      <c r="M59" s="135"/>
    </row>
    <row r="60" spans="2:13" ht="16.5" thickTop="1" thickBot="1" x14ac:dyDescent="0.25">
      <c r="B60" s="33" t="s">
        <v>110</v>
      </c>
      <c r="C60" s="34"/>
      <c r="D60" s="34"/>
      <c r="E60" s="35"/>
      <c r="F60" s="35"/>
      <c r="G60" s="35"/>
      <c r="H60" s="35"/>
      <c r="I60" s="171"/>
      <c r="J60" s="177"/>
      <c r="K60" s="177"/>
      <c r="L60" s="177"/>
      <c r="M60" s="135"/>
    </row>
    <row r="61" spans="2:13" ht="16.5" thickTop="1" thickBot="1" x14ac:dyDescent="0.25">
      <c r="B61" s="12" t="s">
        <v>128</v>
      </c>
      <c r="C61" s="129">
        <v>0.46</v>
      </c>
      <c r="D61" s="129">
        <v>0.45399999999999996</v>
      </c>
      <c r="E61" s="125" t="s">
        <v>221</v>
      </c>
      <c r="F61" s="129">
        <v>0.47699999999999998</v>
      </c>
      <c r="G61" s="129">
        <v>0.45400000000000001</v>
      </c>
      <c r="H61" s="125" t="s">
        <v>213</v>
      </c>
      <c r="I61" s="168"/>
      <c r="J61" s="169"/>
      <c r="K61" s="169"/>
      <c r="L61" s="170"/>
      <c r="M61" s="178"/>
    </row>
    <row r="62" spans="2:13" ht="16.5" thickTop="1" thickBot="1" x14ac:dyDescent="0.25">
      <c r="B62" s="12" t="s">
        <v>129</v>
      </c>
      <c r="C62" s="123">
        <v>206.2</v>
      </c>
      <c r="D62" s="123">
        <v>207.6</v>
      </c>
      <c r="E62" s="126">
        <f t="shared" ref="E62:E63" si="14">C62/D62-1</f>
        <v>-6.7437379576108514E-3</v>
      </c>
      <c r="F62" s="128">
        <v>212.5</v>
      </c>
      <c r="G62" s="128">
        <v>207.6</v>
      </c>
      <c r="H62" s="126">
        <f t="shared" ref="H62:H63" si="15">F62/G62-1</f>
        <v>2.3603082851637813E-2</v>
      </c>
      <c r="I62" s="171"/>
      <c r="J62" s="172"/>
      <c r="K62" s="172"/>
      <c r="L62" s="174"/>
      <c r="M62" s="135"/>
    </row>
    <row r="63" spans="2:13" ht="16.5" thickTop="1" thickBot="1" x14ac:dyDescent="0.25">
      <c r="B63" s="12" t="s">
        <v>130</v>
      </c>
      <c r="C63" s="123">
        <v>94.8</v>
      </c>
      <c r="D63" s="123">
        <v>94.2</v>
      </c>
      <c r="E63" s="126">
        <f t="shared" si="14"/>
        <v>6.3694267515923553E-3</v>
      </c>
      <c r="F63" s="128">
        <v>101.4</v>
      </c>
      <c r="G63" s="128">
        <v>94.2</v>
      </c>
      <c r="H63" s="126">
        <f t="shared" si="15"/>
        <v>7.6433121019108263E-2</v>
      </c>
      <c r="I63" s="171"/>
      <c r="J63" s="172"/>
      <c r="K63" s="172"/>
      <c r="L63" s="174"/>
      <c r="M63" s="135"/>
    </row>
    <row r="64" spans="2:13" ht="16.5" thickTop="1" thickBot="1" x14ac:dyDescent="0.25">
      <c r="B64" s="37" t="s">
        <v>111</v>
      </c>
      <c r="C64" s="123"/>
      <c r="D64" s="123"/>
      <c r="E64" s="125"/>
      <c r="F64" s="128"/>
      <c r="G64" s="128"/>
      <c r="H64" s="125"/>
      <c r="I64" s="171"/>
      <c r="J64" s="172"/>
      <c r="K64" s="172"/>
      <c r="L64" s="170"/>
      <c r="M64" s="135"/>
    </row>
    <row r="65" spans="2:13" ht="16.5" thickTop="1" thickBot="1" x14ac:dyDescent="0.25">
      <c r="B65" s="12" t="s">
        <v>128</v>
      </c>
      <c r="C65" s="129">
        <v>0.55900000000000005</v>
      </c>
      <c r="D65" s="129">
        <v>0.52400000000000002</v>
      </c>
      <c r="E65" s="125" t="s">
        <v>193</v>
      </c>
      <c r="F65" s="129">
        <v>0.55900000000000005</v>
      </c>
      <c r="G65" s="129">
        <v>0.57599999999999996</v>
      </c>
      <c r="H65" s="150" t="s">
        <v>222</v>
      </c>
      <c r="I65" s="168"/>
      <c r="J65" s="169"/>
      <c r="K65" s="169"/>
      <c r="L65" s="175"/>
      <c r="M65" s="178"/>
    </row>
    <row r="66" spans="2:13" ht="16.5" thickTop="1" thickBot="1" x14ac:dyDescent="0.25">
      <c r="B66" s="12" t="s">
        <v>129</v>
      </c>
      <c r="C66" s="123">
        <v>227.9</v>
      </c>
      <c r="D66" s="123">
        <v>195.4</v>
      </c>
      <c r="E66" s="126">
        <f t="shared" ref="E66:E67" si="16">C66/D66-1</f>
        <v>0.16632548618219034</v>
      </c>
      <c r="F66" s="128">
        <v>227.9</v>
      </c>
      <c r="G66" s="128">
        <v>204.6</v>
      </c>
      <c r="H66" s="126">
        <f t="shared" ref="H66:H67" si="17">F66/G66-1</f>
        <v>0.1138807429130011</v>
      </c>
      <c r="I66" s="171"/>
      <c r="J66" s="172"/>
      <c r="K66" s="172"/>
      <c r="L66" s="174"/>
      <c r="M66" s="135"/>
    </row>
    <row r="67" spans="2:13" ht="16.5" thickTop="1" thickBot="1" x14ac:dyDescent="0.25">
      <c r="B67" s="12" t="s">
        <v>130</v>
      </c>
      <c r="C67" s="123">
        <v>127.4</v>
      </c>
      <c r="D67" s="123">
        <v>102.4</v>
      </c>
      <c r="E67" s="126">
        <f t="shared" si="16"/>
        <v>0.244140625</v>
      </c>
      <c r="F67" s="128">
        <v>127.4</v>
      </c>
      <c r="G67" s="128">
        <v>117.8</v>
      </c>
      <c r="H67" s="126">
        <f t="shared" si="17"/>
        <v>8.1494057724957658E-2</v>
      </c>
      <c r="I67" s="171"/>
      <c r="J67" s="172"/>
      <c r="K67" s="172"/>
      <c r="L67" s="174"/>
      <c r="M67" s="135"/>
    </row>
    <row r="68" spans="2:13" ht="16.5" thickTop="1" thickBot="1" x14ac:dyDescent="0.25">
      <c r="B68" s="37" t="s">
        <v>112</v>
      </c>
      <c r="C68" s="123"/>
      <c r="D68" s="123"/>
      <c r="E68" s="125"/>
      <c r="F68" s="128"/>
      <c r="G68" s="128"/>
      <c r="H68" s="125"/>
      <c r="I68" s="171"/>
      <c r="J68" s="172"/>
      <c r="K68" s="172"/>
      <c r="L68" s="170"/>
      <c r="M68" s="135"/>
    </row>
    <row r="69" spans="2:13" ht="16.5" thickTop="1" thickBot="1" x14ac:dyDescent="0.25">
      <c r="B69" s="12" t="s">
        <v>128</v>
      </c>
      <c r="C69" s="129">
        <v>0.38800000000000001</v>
      </c>
      <c r="D69" s="129">
        <v>0.36499999999999999</v>
      </c>
      <c r="E69" s="125" t="s">
        <v>213</v>
      </c>
      <c r="F69" s="129">
        <v>0.38800000000000001</v>
      </c>
      <c r="G69" s="129">
        <v>0.36499999999999999</v>
      </c>
      <c r="H69" s="150" t="s">
        <v>213</v>
      </c>
      <c r="I69" s="168"/>
      <c r="J69" s="169"/>
      <c r="K69" s="169"/>
      <c r="L69" s="175"/>
      <c r="M69" s="178"/>
    </row>
    <row r="70" spans="2:13" ht="16.5" thickTop="1" thickBot="1" x14ac:dyDescent="0.25">
      <c r="B70" s="12" t="s">
        <v>129</v>
      </c>
      <c r="C70" s="123">
        <v>138.4</v>
      </c>
      <c r="D70" s="123">
        <v>145.69999999999999</v>
      </c>
      <c r="E70" s="126">
        <f t="shared" ref="E70" si="18">C70/D70-1</f>
        <v>-5.0102951269732188E-2</v>
      </c>
      <c r="F70" s="128">
        <v>138.4</v>
      </c>
      <c r="G70" s="128">
        <v>145.69999999999999</v>
      </c>
      <c r="H70" s="126">
        <f t="shared" ref="H70:H71" si="19">F70/G70-1</f>
        <v>-5.0102951269732188E-2</v>
      </c>
      <c r="I70" s="171"/>
      <c r="J70" s="172"/>
      <c r="K70" s="172"/>
      <c r="L70" s="174"/>
      <c r="M70" s="135"/>
    </row>
    <row r="71" spans="2:13" ht="16.5" thickTop="1" thickBot="1" x14ac:dyDescent="0.25">
      <c r="B71" s="12" t="s">
        <v>130</v>
      </c>
      <c r="C71" s="123">
        <v>53.7</v>
      </c>
      <c r="D71" s="123">
        <v>53.1</v>
      </c>
      <c r="E71" s="126">
        <f>C71/D71-1</f>
        <v>1.1299435028248705E-2</v>
      </c>
      <c r="F71" s="128">
        <v>53.7</v>
      </c>
      <c r="G71" s="128">
        <v>53.1</v>
      </c>
      <c r="H71" s="126">
        <f t="shared" si="19"/>
        <v>1.1299435028248705E-2</v>
      </c>
      <c r="I71" s="171"/>
      <c r="J71" s="172"/>
      <c r="K71" s="172"/>
      <c r="L71" s="174"/>
      <c r="M71" s="135"/>
    </row>
    <row r="72" spans="2:13" ht="16.5" thickTop="1" thickBot="1" x14ac:dyDescent="0.25">
      <c r="B72" s="37" t="s">
        <v>113</v>
      </c>
      <c r="C72" s="123"/>
      <c r="D72" s="123"/>
      <c r="E72" s="125"/>
      <c r="F72" s="128"/>
      <c r="G72" s="128"/>
      <c r="H72" s="125"/>
      <c r="I72" s="171"/>
      <c r="J72" s="172"/>
      <c r="K72" s="172"/>
      <c r="L72" s="170"/>
      <c r="M72" s="135"/>
    </row>
    <row r="73" spans="2:13" ht="16.5" thickTop="1" thickBot="1" x14ac:dyDescent="0.25">
      <c r="B73" s="12" t="s">
        <v>128</v>
      </c>
      <c r="C73" s="129">
        <v>0.57999999999999996</v>
      </c>
      <c r="D73" s="129">
        <v>0.51700000000000002</v>
      </c>
      <c r="E73" s="125" t="s">
        <v>186</v>
      </c>
      <c r="F73" s="129">
        <v>0.626</v>
      </c>
      <c r="G73" s="129">
        <v>0.51700000000000002</v>
      </c>
      <c r="H73" s="125" t="s">
        <v>223</v>
      </c>
      <c r="I73" s="168"/>
      <c r="J73" s="169"/>
      <c r="K73" s="169"/>
      <c r="L73" s="170"/>
      <c r="M73" s="178"/>
    </row>
    <row r="74" spans="2:13" ht="16.5" thickTop="1" thickBot="1" x14ac:dyDescent="0.25">
      <c r="B74" s="12" t="s">
        <v>129</v>
      </c>
      <c r="C74" s="123">
        <v>171.8</v>
      </c>
      <c r="D74" s="123">
        <v>168.7</v>
      </c>
      <c r="E74" s="126">
        <f t="shared" ref="E74:E75" si="20">C74/D74-1</f>
        <v>1.8375815056313138E-2</v>
      </c>
      <c r="F74" s="128">
        <v>174.7</v>
      </c>
      <c r="G74" s="128">
        <v>168.7</v>
      </c>
      <c r="H74" s="126">
        <f t="shared" ref="H74:H75" si="21">F74/G74-1</f>
        <v>3.556609365738006E-2</v>
      </c>
      <c r="I74" s="171"/>
      <c r="J74" s="172"/>
      <c r="K74" s="172"/>
      <c r="L74" s="174"/>
      <c r="M74" s="135"/>
    </row>
    <row r="75" spans="2:13" ht="16.5" thickTop="1" thickBot="1" x14ac:dyDescent="0.25">
      <c r="B75" s="12" t="s">
        <v>130</v>
      </c>
      <c r="C75" s="123">
        <v>99.7</v>
      </c>
      <c r="D75" s="123">
        <v>87.1</v>
      </c>
      <c r="E75" s="126">
        <f t="shared" si="20"/>
        <v>0.14466130884041339</v>
      </c>
      <c r="F75" s="128">
        <v>109.4</v>
      </c>
      <c r="G75" s="128">
        <v>87.1</v>
      </c>
      <c r="H75" s="126">
        <f t="shared" si="21"/>
        <v>0.25602755453501747</v>
      </c>
      <c r="I75" s="171"/>
      <c r="J75" s="172"/>
      <c r="K75" s="172"/>
      <c r="L75" s="174"/>
      <c r="M75" s="135"/>
    </row>
    <row r="76" spans="2:13" ht="15.75" thickTop="1" x14ac:dyDescent="0.2">
      <c r="B76" s="24"/>
      <c r="J76" s="135"/>
      <c r="K76" s="135"/>
      <c r="L76" s="135"/>
      <c r="M76" s="135"/>
    </row>
    <row r="77" spans="2:13" x14ac:dyDescent="0.2">
      <c r="B77" s="24"/>
      <c r="J77" s="135"/>
      <c r="K77" s="135"/>
      <c r="L77" s="135"/>
      <c r="M77" s="135"/>
    </row>
    <row r="78" spans="2:13" x14ac:dyDescent="0.2">
      <c r="B78" s="2"/>
      <c r="J78" s="135"/>
      <c r="K78" s="135"/>
      <c r="L78" s="135"/>
      <c r="M78" s="135"/>
    </row>
    <row r="79" spans="2:13" x14ac:dyDescent="0.2">
      <c r="B79" s="24"/>
      <c r="J79" s="135"/>
      <c r="K79" s="135"/>
      <c r="L79" s="135"/>
      <c r="M79" s="135"/>
    </row>
    <row r="80" spans="2:13" x14ac:dyDescent="0.2">
      <c r="B80" s="38"/>
      <c r="J80" s="135"/>
      <c r="K80" s="135"/>
      <c r="L80" s="135"/>
      <c r="M80" s="135"/>
    </row>
    <row r="81" spans="2:13" x14ac:dyDescent="0.2">
      <c r="B81" s="24"/>
      <c r="J81" s="135"/>
      <c r="K81" s="135"/>
      <c r="L81" s="135"/>
      <c r="M81" s="135"/>
    </row>
    <row r="82" spans="2:13" x14ac:dyDescent="0.2">
      <c r="B82" s="24"/>
      <c r="J82" s="135"/>
      <c r="K82" s="135"/>
      <c r="L82" s="135"/>
      <c r="M82" s="135"/>
    </row>
    <row r="83" spans="2:13" x14ac:dyDescent="0.2">
      <c r="B83" s="24"/>
    </row>
    <row r="84" spans="2:13" x14ac:dyDescent="0.2">
      <c r="B84" s="24"/>
    </row>
  </sheetData>
  <mergeCells count="20">
    <mergeCell ref="H4:H5"/>
    <mergeCell ref="C5:D5"/>
    <mergeCell ref="F5:G5"/>
    <mergeCell ref="B42:B43"/>
    <mergeCell ref="B58:B59"/>
    <mergeCell ref="H58:H59"/>
    <mergeCell ref="H42:H43"/>
    <mergeCell ref="H20:H21"/>
    <mergeCell ref="C43:D43"/>
    <mergeCell ref="F43:G43"/>
    <mergeCell ref="C59:D59"/>
    <mergeCell ref="F59:G59"/>
    <mergeCell ref="E42:E43"/>
    <mergeCell ref="E58:E59"/>
    <mergeCell ref="C21:D21"/>
    <mergeCell ref="F21:G21"/>
    <mergeCell ref="E4:E5"/>
    <mergeCell ref="E20:E21"/>
    <mergeCell ref="B4:B5"/>
    <mergeCell ref="B20:B21"/>
  </mergeCells>
  <phoneticPr fontId="19" type="noConversion"/>
  <hyperlinks>
    <hyperlink ref="A1" location="'Spis treści'!A1" display="Spis treści"/>
  </hyperlinks>
  <pageMargins left="0.74803149606299213" right="0.74803149606299213" top="0.98425196850393704" bottom="0.98425196850393704" header="0.51181102362204722" footer="0.51181102362204722"/>
  <pageSetup paperSize="9" scale="51" orientation="portrait" horizontalDpi="4294967292" verticalDpi="4294967292" r:id="rId1"/>
  <rowBreaks count="1" manualBreakCount="1">
    <brk id="41" min="1" max="22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pageSetUpPr fitToPage="1"/>
  </sheetPr>
  <dimension ref="A1:F29"/>
  <sheetViews>
    <sheetView showGridLines="0" workbookViewId="0">
      <selection activeCell="B3" sqref="B3"/>
    </sheetView>
  </sheetViews>
  <sheetFormatPr defaultColWidth="10.875" defaultRowHeight="15" x14ac:dyDescent="0.2"/>
  <cols>
    <col min="1" max="1" width="5" style="2" customWidth="1"/>
    <col min="2" max="2" width="74.875" style="5" customWidth="1"/>
    <col min="3" max="6" width="14.875" style="2" customWidth="1"/>
    <col min="7" max="16384" width="10.875" style="2"/>
  </cols>
  <sheetData>
    <row r="1" spans="1:6" ht="15.75" x14ac:dyDescent="0.25">
      <c r="A1" s="9" t="s">
        <v>9</v>
      </c>
    </row>
    <row r="2" spans="1:6" ht="15.75" x14ac:dyDescent="0.25">
      <c r="A2" s="9"/>
    </row>
    <row r="3" spans="1:6" ht="18.75" thickBot="1" x14ac:dyDescent="0.3">
      <c r="A3" s="9"/>
      <c r="B3" s="134" t="s">
        <v>125</v>
      </c>
    </row>
    <row r="4" spans="1:6" ht="15.75" thickTop="1" x14ac:dyDescent="0.2">
      <c r="B4" s="208"/>
      <c r="C4" s="144"/>
      <c r="D4" s="222" t="s">
        <v>191</v>
      </c>
      <c r="E4" s="102"/>
      <c r="F4" s="206" t="s">
        <v>209</v>
      </c>
    </row>
    <row r="5" spans="1:6" x14ac:dyDescent="0.2">
      <c r="B5" s="221"/>
      <c r="C5" s="145" t="s">
        <v>208</v>
      </c>
      <c r="D5" s="223"/>
      <c r="E5" s="103" t="s">
        <v>187</v>
      </c>
      <c r="F5" s="219"/>
    </row>
    <row r="6" spans="1:6" ht="15.75" thickBot="1" x14ac:dyDescent="0.25">
      <c r="B6" s="209"/>
      <c r="C6" s="146"/>
      <c r="D6" s="224"/>
      <c r="E6" s="104"/>
      <c r="F6" s="207"/>
    </row>
    <row r="7" spans="1:6" ht="16.5" thickTop="1" thickBot="1" x14ac:dyDescent="0.25">
      <c r="B7" s="33" t="s">
        <v>119</v>
      </c>
      <c r="C7" s="39">
        <f t="shared" ref="C7" si="0">SUM(C8:C10)</f>
        <v>108</v>
      </c>
      <c r="D7" s="39">
        <f t="shared" ref="D7:E7" si="1">SUM(D8:D10)</f>
        <v>108</v>
      </c>
      <c r="E7" s="39">
        <f t="shared" si="1"/>
        <v>106</v>
      </c>
      <c r="F7" s="40">
        <f>C7/E7-1</f>
        <v>1.8867924528301883E-2</v>
      </c>
    </row>
    <row r="8" spans="1:6" ht="16.5" thickTop="1" thickBot="1" x14ac:dyDescent="0.25">
      <c r="B8" s="12" t="s">
        <v>120</v>
      </c>
      <c r="C8" s="41">
        <v>78</v>
      </c>
      <c r="D8" s="41">
        <v>79</v>
      </c>
      <c r="E8" s="41">
        <v>81</v>
      </c>
      <c r="F8" s="36">
        <f>C8/E8-1</f>
        <v>-3.703703703703709E-2</v>
      </c>
    </row>
    <row r="9" spans="1:6" ht="16.5" thickTop="1" thickBot="1" x14ac:dyDescent="0.25">
      <c r="B9" s="12" t="s">
        <v>121</v>
      </c>
      <c r="C9" s="41">
        <v>10</v>
      </c>
      <c r="D9" s="41">
        <v>10</v>
      </c>
      <c r="E9" s="41">
        <v>10</v>
      </c>
      <c r="F9" s="36">
        <f>C9/E9-1</f>
        <v>0</v>
      </c>
    </row>
    <row r="10" spans="1:6" ht="16.5" thickTop="1" thickBot="1" x14ac:dyDescent="0.25">
      <c r="B10" s="12" t="s">
        <v>122</v>
      </c>
      <c r="C10" s="41">
        <v>20</v>
      </c>
      <c r="D10" s="41">
        <v>19</v>
      </c>
      <c r="E10" s="41">
        <v>15</v>
      </c>
      <c r="F10" s="36">
        <f>C10/E10-1</f>
        <v>0.33333333333333326</v>
      </c>
    </row>
    <row r="11" spans="1:6" ht="16.5" thickTop="1" thickBot="1" x14ac:dyDescent="0.25">
      <c r="B11" s="12"/>
      <c r="C11" s="41"/>
      <c r="D11" s="41"/>
      <c r="E11" s="41"/>
      <c r="F11" s="42"/>
    </row>
    <row r="12" spans="1:6" ht="16.5" thickTop="1" thickBot="1" x14ac:dyDescent="0.25">
      <c r="B12" s="37" t="s">
        <v>123</v>
      </c>
      <c r="C12" s="43">
        <f t="shared" ref="C12" si="2">SUM(C13:C15)</f>
        <v>18837</v>
      </c>
      <c r="D12" s="43">
        <f t="shared" ref="D12:E12" si="3">SUM(D13:D15)</f>
        <v>18824</v>
      </c>
      <c r="E12" s="43">
        <f t="shared" si="3"/>
        <v>18585</v>
      </c>
      <c r="F12" s="40">
        <f>C12/E12-1</f>
        <v>1.3559322033898313E-2</v>
      </c>
    </row>
    <row r="13" spans="1:6" ht="16.5" thickTop="1" thickBot="1" x14ac:dyDescent="0.25">
      <c r="B13" s="12" t="s">
        <v>120</v>
      </c>
      <c r="C13" s="44">
        <v>15083</v>
      </c>
      <c r="D13" s="44">
        <v>15298</v>
      </c>
      <c r="E13" s="44">
        <v>15460</v>
      </c>
      <c r="F13" s="36">
        <f>C13/E13-1</f>
        <v>-2.4385510996118964E-2</v>
      </c>
    </row>
    <row r="14" spans="1:6" ht="16.5" thickTop="1" thickBot="1" x14ac:dyDescent="0.25">
      <c r="B14" s="12" t="s">
        <v>121</v>
      </c>
      <c r="C14" s="44">
        <v>1570</v>
      </c>
      <c r="D14" s="44">
        <v>1570</v>
      </c>
      <c r="E14" s="44">
        <v>1570</v>
      </c>
      <c r="F14" s="36">
        <f>C14/E14-1</f>
        <v>0</v>
      </c>
    </row>
    <row r="15" spans="1:6" ht="16.5" thickTop="1" thickBot="1" x14ac:dyDescent="0.25">
      <c r="B15" s="12" t="s">
        <v>122</v>
      </c>
      <c r="C15" s="44">
        <v>2184</v>
      </c>
      <c r="D15" s="44">
        <f>1811+1+144</f>
        <v>1956</v>
      </c>
      <c r="E15" s="44">
        <v>1555</v>
      </c>
      <c r="F15" s="36">
        <f>C15/E15-1</f>
        <v>0.4045016077170418</v>
      </c>
    </row>
    <row r="16" spans="1:6" ht="15.75" thickTop="1" x14ac:dyDescent="0.2">
      <c r="B16" s="24"/>
      <c r="C16" s="30"/>
      <c r="D16" s="30"/>
      <c r="E16" s="30"/>
      <c r="F16" s="30"/>
    </row>
    <row r="26" spans="4:4" x14ac:dyDescent="0.2">
      <c r="D26" s="95"/>
    </row>
    <row r="27" spans="4:4" x14ac:dyDescent="0.2">
      <c r="D27" s="95"/>
    </row>
    <row r="28" spans="4:4" x14ac:dyDescent="0.2">
      <c r="D28" s="95"/>
    </row>
    <row r="29" spans="4:4" x14ac:dyDescent="0.2">
      <c r="D29" s="95"/>
    </row>
  </sheetData>
  <mergeCells count="3">
    <mergeCell ref="B4:B6"/>
    <mergeCell ref="F4:F6"/>
    <mergeCell ref="D4:D6"/>
  </mergeCells>
  <phoneticPr fontId="19" type="noConversion"/>
  <hyperlinks>
    <hyperlink ref="A1" location="'Spis treści'!A1" display="Spis treści"/>
  </hyperlinks>
  <pageMargins left="0.75000000000000011" right="0.75000000000000011" top="1" bottom="1" header="0.5" footer="0.5"/>
  <pageSetup paperSize="9" scale="96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Spis treści</vt:lpstr>
      <vt:lpstr>RZiS i spr. z całkowitych doch.</vt:lpstr>
      <vt:lpstr>Spr. z sytuacji finansowej</vt:lpstr>
      <vt:lpstr>Zmiany w kapitale</vt:lpstr>
      <vt:lpstr>Przepływy pieniężne</vt:lpstr>
      <vt:lpstr>Spr. segmentowa</vt:lpstr>
      <vt:lpstr>RZiS_analityczny</vt:lpstr>
      <vt:lpstr>Wskaźniki operacyjne</vt:lpstr>
      <vt:lpstr>Baza hotelowa</vt:lpstr>
      <vt:lpstr>Klienci</vt:lpstr>
      <vt:lpstr>Zatrudnienie</vt:lpstr>
      <vt:lpstr>Struktura Grupy</vt:lpstr>
      <vt:lpstr>Akcjonariat</vt:lpstr>
      <vt:lpstr>Akcjonariat!_Toc293035359</vt:lpstr>
      <vt:lpstr>'Baza hotelowa'!_Toc293035359</vt:lpstr>
      <vt:lpstr>Klienci!_Toc293035359</vt:lpstr>
      <vt:lpstr>'Przepływy pieniężne'!_Toc293035359</vt:lpstr>
      <vt:lpstr>RZiS_analityczny!_Toc293035359</vt:lpstr>
      <vt:lpstr>'Spr. segmentowa'!_Toc293035359</vt:lpstr>
      <vt:lpstr>'Struktura Grupy'!_Toc293035359</vt:lpstr>
      <vt:lpstr>'Wskaźniki operacyjne'!_Toc293035359</vt:lpstr>
      <vt:lpstr>Zatrudnienie!_Toc293035359</vt:lpstr>
      <vt:lpstr>'Przepływy pieniężne'!Print_Area</vt:lpstr>
      <vt:lpstr>'RZiS i spr. z całkowitych doch.'!Print_Area</vt:lpstr>
      <vt:lpstr>RZiS_analityczny!Print_Area</vt:lpstr>
      <vt:lpstr>'Spr. z sytuacji finansowej'!Print_Area</vt:lpstr>
      <vt:lpstr>'Wskaźniki operacyjne'!Print_Area</vt:lpstr>
    </vt:vector>
  </TitlesOfParts>
  <Manager/>
  <Company>NOBILI PARTNERS Sp. z o.o.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RUTKOWSKA Magdalena</dc:creator>
  <cp:keywords/>
  <dc:description/>
  <cp:lastModifiedBy>LESNICZEK Olga</cp:lastModifiedBy>
  <cp:lastPrinted>2016-04-21T12:20:30Z</cp:lastPrinted>
  <dcterms:created xsi:type="dcterms:W3CDTF">2014-05-05T23:42:10Z</dcterms:created>
  <dcterms:modified xsi:type="dcterms:W3CDTF">2016-04-27T13:55:58Z</dcterms:modified>
  <cp:category/>
</cp:coreProperties>
</file>