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55" tabRatio="852" activeTab="0"/>
  </bookViews>
  <sheets>
    <sheet name="Spis treści" sheetId="1" r:id="rId1"/>
    <sheet name="RZiS i spr. z całkowitych doch." sheetId="2" r:id="rId2"/>
    <sheet name="Spr. z sytuacji finansowej" sheetId="3" r:id="rId3"/>
    <sheet name="Zmiany w kapitale" sheetId="4" r:id="rId4"/>
    <sheet name="Przepływy pieniężne" sheetId="5" r:id="rId5"/>
    <sheet name="Spr. segmentowa" sheetId="6" r:id="rId6"/>
    <sheet name="RZiS_analityczny" sheetId="7" r:id="rId7"/>
    <sheet name="Wskaźniki operacyjne" sheetId="8" r:id="rId8"/>
    <sheet name="Baza hotelowa" sheetId="9" r:id="rId9"/>
    <sheet name="Klienci" sheetId="10" r:id="rId10"/>
    <sheet name="Zatrudnienie" sheetId="11" r:id="rId11"/>
    <sheet name="Struktura Grupy" sheetId="12" r:id="rId12"/>
    <sheet name="Akcjonariat" sheetId="13" r:id="rId13"/>
  </sheets>
  <externalReferences>
    <externalReference r:id="rId16"/>
  </externalReferences>
  <definedNames>
    <definedName name="_Toc293035359" localSheetId="12">'Akcjonariat'!$B$3</definedName>
    <definedName name="_Toc293035359" localSheetId="8">'Baza hotelowa'!$B$3</definedName>
    <definedName name="_Toc293035359" localSheetId="9">'Klienci'!$B$3</definedName>
    <definedName name="_Toc293035359" localSheetId="4">'Przepływy pieniężne'!$B$3</definedName>
    <definedName name="_Toc293035359" localSheetId="6">'RZiS_analityczny'!$B$3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'Zatrudnienie'!$B$3</definedName>
  </definedNames>
  <calcPr fullCalcOnLoad="1"/>
</workbook>
</file>

<file path=xl/sharedStrings.xml><?xml version="1.0" encoding="utf-8"?>
<sst xmlns="http://schemas.openxmlformats.org/spreadsheetml/2006/main" count="687" uniqueCount="311">
  <si>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</si>
  <si>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</si>
  <si>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</si>
  <si>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</si>
  <si>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</si>
  <si>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</si>
  <si>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</si>
  <si>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</si>
  <si>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</si>
  <si>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</si>
  <si>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Inne inwestycje długoterminowe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</si>
  <si>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</si>
  <si>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</si>
  <si>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</si>
  <si>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</si>
  <si>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</si>
  <si>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</si>
  <si>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</si>
  <si>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</si>
  <si>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</si>
  <si>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</si>
  <si>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</si>
  <si>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</si>
  <si>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</si>
  <si>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</si>
  <si>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</si>
  <si>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</si>
  <si>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</si>
  <si>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</si>
  <si>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</si>
  <si>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</si>
  <si>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</si>
  <si>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</si>
  <si>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</si>
  <si>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</si>
  <si>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</si>
  <si>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</si>
  <si>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</si>
  <si>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</si>
  <si>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</si>
  <si>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</si>
  <si>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</si>
  <si>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</si>
  <si>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</si>
  <si>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</si>
  <si>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</si>
  <si>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</si>
  <si>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</si>
  <si>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</si>
  <si>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</si>
  <si>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Inne aktywa długoterminowe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</si>
  <si>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</si>
  <si>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</si>
  <si>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</si>
  <si>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</si>
  <si>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</si>
  <si>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</si>
  <si>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</si>
  <si>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</si>
  <si>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</si>
  <si>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</si>
  <si>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</si>
  <si>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</si>
  <si>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</si>
  <si>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</si>
  <si>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</si>
  <si>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</si>
  <si>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</si>
  <si>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</si>
  <si>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</si>
  <si>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</si>
  <si>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</si>
  <si>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</si>
  <si>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</si>
  <si>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</si>
  <si>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</si>
  <si>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Zyski z tytułu różnic kursowych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</si>
  <si>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</si>
  <si>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</si>
  <si>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</si>
  <si>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</si>
  <si>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</si>
  <si>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</si>
  <si>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</si>
  <si>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 xml:space="preserve">Wydatki na rzeczowe aktywa trwałe, nieruchomości inwestycyjne i wartości niematerialne 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</si>
  <si>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</si>
  <si>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</si>
  <si>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</si>
  <si>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</si>
  <si>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</si>
  <si>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</si>
  <si>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</si>
  <si>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</si>
  <si>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>Dwanaście miesięcy zakończonych 31 grudnia 2014 roku</t>
  </si>
  <si>
    <t>Stan na 01.01.2014</t>
  </si>
  <si>
    <t xml:space="preserve">- zysk netto za okres    </t>
  </si>
  <si>
    <t>- inne całkowite dochody/(straty)</t>
  </si>
  <si>
    <t>Całkowite dochody za okres</t>
  </si>
  <si>
    <t>- dywidendy</t>
  </si>
  <si>
    <t>Stan na 31.12.2014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</si>
  <si>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</si>
  <si>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</si>
  <si>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</si>
  <si>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</si>
  <si>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</si>
  <si>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</si>
  <si>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</si>
  <si>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</si>
  <si>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</si>
  <si>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</si>
  <si>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</si>
  <si>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</si>
  <si>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</si>
  <si>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</si>
  <si>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</si>
  <si>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</si>
  <si>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Zmiana w %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</si>
  <si>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</si>
  <si>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</si>
  <si>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</si>
  <si>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</si>
  <si>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</si>
  <si>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</si>
  <si>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</si>
  <si>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</si>
  <si>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</si>
  <si>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Pro forma</t>
  </si>
  <si>
    <t>Dane raportowane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</si>
  <si>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</si>
  <si>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</si>
  <si>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</si>
  <si>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</si>
  <si>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</si>
  <si>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</si>
  <si>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</si>
  <si>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</si>
  <si>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Dane pro forma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</si>
  <si>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</si>
  <si>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</si>
  <si>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</si>
  <si>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</si>
  <si>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</si>
  <si>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</si>
  <si>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</si>
  <si>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</si>
  <si>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</si>
  <si>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</si>
  <si>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</si>
  <si>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</si>
  <si>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</si>
  <si>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</si>
  <si>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</si>
  <si>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</si>
  <si>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</si>
  <si>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</si>
  <si>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</si>
  <si>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Podstawowa i rozwodniony zysk (strata) przypisana akcjonariuszom jednostki dominującej za okres (w zł)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</si>
  <si>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</si>
  <si>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</si>
  <si>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</si>
  <si>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-</t>
  </si>
  <si>
    <t>Accor S.A.</t>
  </si>
  <si>
    <t>w tym: spółka zależna Accor S.A. Polska Sp. z o.o.</t>
  </si>
  <si>
    <t>Aviva Otwarty Fundusz Emerytalny Aviva BZ WBK</t>
  </si>
  <si>
    <t xml:space="preserve">Amplico Otwarty Fundusz Emerytalny oraz Metalife Amplico Dobrowolny Fundusz Emerytalny zarządzane przez Amplico Powszechne Towarzystwo Emerytalne </t>
  </si>
  <si>
    <t>Skonsolidowany rachunek zysków i strat w ujęciu analitycznym</t>
  </si>
  <si>
    <t>Kapitał
z przeliczenia 
jednostek zagranicznych</t>
  </si>
  <si>
    <t xml:space="preserve"> 31.12.2014</t>
  </si>
  <si>
    <t>Przychody segmentu, w tym:</t>
  </si>
  <si>
    <t>* Obejmują wyniki hoteli własnych i leasingowanych spółek: Orbis S.A., Hekon – Hotele Ekonomiczne S.A., Hotel Muranowska Sp. z o.o., Hotek Polska Sp. z o.o., UAB Hekon, Katerinska Hotel s.r.o., Accor Pannonia Hotels Zrt., Accor Pannonia Slovakia, Accor Hotels Romania S.R.L.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</si>
  <si>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</si>
  <si>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</si>
  <si>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</si>
  <si>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netto za okres</t>
  </si>
  <si>
    <t>Zysk przed opodatkowaniem</t>
  </si>
  <si>
    <t>Zysk z działalności operacyjnej</t>
  </si>
  <si>
    <t>Zysk z działalności operacyjnej bez zdarzeń jednorazowych</t>
  </si>
  <si>
    <t>Zysk na jedną akcję zwykłą</t>
  </si>
  <si>
    <t>Zobowiązania związane z aktywami zaklasyfikowanymi jako przeznaczone do sprzedaży</t>
  </si>
  <si>
    <t>Przychody ze sprzedaży udziałów w jednostkach powiązanych</t>
  </si>
  <si>
    <t>Spłaty kredytów i pożyczek</t>
  </si>
  <si>
    <t>Zysk na sprzedaży udziałów jednostek podporządkowanych</t>
  </si>
  <si>
    <t>7,0 pp</t>
  </si>
  <si>
    <t xml:space="preserve"> 30.06.2015</t>
  </si>
  <si>
    <r>
      <t>Aktywa</t>
    </r>
    <r>
      <rPr>
        <sz val="9"/>
        <color indexed="9"/>
        <rFont val="Arial"/>
        <family val="2"/>
      </rPr>
      <t xml:space="preserve"> </t>
    </r>
  </si>
  <si>
    <r>
      <t>Pasywa</t>
    </r>
    <r>
      <rPr>
        <sz val="9"/>
        <color indexed="9"/>
        <rFont val="Arial"/>
        <family val="2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</si>
  <si>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</si>
  <si>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</si>
  <si>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</si>
  <si>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</si>
  <si>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9 miesięcy zakończonych 30.09.2014</t>
  </si>
  <si>
    <t>9 miesięcy zakończonych 2015</t>
  </si>
  <si>
    <t>9 miesięcy 2015
/9 miesięcy 2014 pro forma</t>
  </si>
  <si>
    <t>III kwartał 2015</t>
  </si>
  <si>
    <t>III kwartał 2014</t>
  </si>
  <si>
    <t xml:space="preserve"> 30.09.2014</t>
  </si>
  <si>
    <t>30.09.2015/
30.09.2014
Pro forma</t>
  </si>
  <si>
    <t xml:space="preserve"> 30.09.2015</t>
  </si>
  <si>
    <t>9 miesięcy zakończonych 2014</t>
  </si>
  <si>
    <t>9 miesięcy zakończonych 30.09.2015</t>
  </si>
  <si>
    <t>Dziewięć miesięcy zakończonych 30 września 2014 roku</t>
  </si>
  <si>
    <t>Stan na 30.09.2014</t>
  </si>
  <si>
    <t>Dziewięć miesięcy zakończonych 30 września 2015 roku</t>
  </si>
  <si>
    <t>Stan na 30.09.2015</t>
  </si>
  <si>
    <t xml:space="preserve"> w tym: trzy miesiące zakończone 30 września 2015 roku</t>
  </si>
  <si>
    <t>Stan na 01.07.2015</t>
  </si>
  <si>
    <t>Podwyższenie kapitału zakładowego w podmiotach powiązanych</t>
  </si>
  <si>
    <t>Dywidendy i inne wypłaty na rzecz właścicieli</t>
  </si>
  <si>
    <t>III kwartał 2015/
III kwartał 2014 Dane pro forma</t>
  </si>
  <si>
    <t>9 miesięcy 2015</t>
  </si>
  <si>
    <t>9 miesięcy 2014</t>
  </si>
  <si>
    <t>9 miesięcy 2015/
9 miesięcy 2014 Dane pro forma</t>
  </si>
  <si>
    <t>6,0 pp</t>
  </si>
  <si>
    <t>8,0 pp</t>
  </si>
  <si>
    <t>7,8 pp</t>
  </si>
  <si>
    <t>8,1 pp</t>
  </si>
  <si>
    <t>8,2 pp</t>
  </si>
  <si>
    <t>7,1 pp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</si>
  <si>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</si>
  <si>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</si>
  <si>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</si>
  <si>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</si>
  <si>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</si>
  <si>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Inne całkowite dochody/straty po opodatkowaniu</t>
  </si>
  <si>
    <t>Całkowite dochody/staty za okres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</si>
  <si>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</si>
  <si>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</si>
  <si>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</si>
  <si>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</si>
  <si>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</si>
  <si>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</si>
  <si>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* Jednostka stowarzyszona ujmowana w skonsolidowanym sprawozdaniu finansowym metodą praw własności
** Spółki wyłączone z konsolidacji, nie prowadzą działalności gospodarczej
*** Spółka Hotek Polska Sp. z o.o. została połączona w dniu 1 października 2015 roku ze spółką Orbis S.A.</t>
  </si>
  <si>
    <t>% ogólnej liczby akcji 
i głosów na WZ</t>
  </si>
  <si>
    <t>III kwartał 2015
/III kwartał 2014 
pro forma</t>
  </si>
  <si>
    <t>II kwartał 2015</t>
  </si>
  <si>
    <t>I kwartał 2015</t>
  </si>
  <si>
    <t>II kwartał 2014</t>
  </si>
  <si>
    <t>I kwartał 2014</t>
  </si>
  <si>
    <t>Zmiana stanu zobowiązań krótkoterminowych, z wyjątkiem pożyczek i kredytów</t>
  </si>
  <si>
    <t>Przychody ze sprzedaży rzeczowych aktywów trwałych oraz wartości niematerialnych</t>
  </si>
  <si>
    <t>Różnice kursowe z przeliczenia jednostek zagranicznych</t>
  </si>
  <si>
    <t>Udział w (zyskach)/stratach netto jednostek stowarzyszonych</t>
  </si>
  <si>
    <t>Zysk (strata) przed opodatkowaniem</t>
  </si>
  <si>
    <t>(Zysk)/strata z tytułu działalności inwestycyjnej</t>
  </si>
  <si>
    <t>Emisja obligacji</t>
  </si>
  <si>
    <t>Spłata odsetek i inne wydatki związane z pozyskaniem finansowania zewnętrznego</t>
  </si>
  <si>
    <t>Wartość skonsolidowana 
- 9 miesięcy 2015 roku</t>
  </si>
  <si>
    <t>Wartość skonsolidowana
- III kwartał 2015 roku</t>
  </si>
  <si>
    <t>Wartość skonsolidowana
- 9 miesięcy 2014 roku
dane pro forma</t>
  </si>
  <si>
    <t>Wartość skonsolidowana
- 9 miesięcy 2014 roku
dane raportowane</t>
  </si>
  <si>
    <t>Wartość skonsolidowana
- III kwartał 2014 roku
dane raportowane</t>
  </si>
  <si>
    <t>Wartość skonsolidowana
- III kwartał 2014 roku
dane pro forma</t>
  </si>
  <si>
    <t>Wartość skonsolidowana
- II kwartał 2015 roku</t>
  </si>
  <si>
    <t>Wartość skonsolidowana
- II kwartał 2014 roku
dane pro forma</t>
  </si>
  <si>
    <t>Wartość skonsolidowana
- II kwartał 2014 roku
dane raportowane</t>
  </si>
  <si>
    <t>Wartość skonsolidowana
- I kwartał 2015 roku</t>
  </si>
  <si>
    <t>Wartość skonsolidowana
- I kwartał 2014 roku
dane pro forma</t>
  </si>
  <si>
    <t>Wartość skonsolidowana
- I kwartał 2014 roku
dane raportowane</t>
  </si>
  <si>
    <t xml:space="preserve">Sprawozdawczość według segmentów </t>
  </si>
  <si>
    <r>
      <t xml:space="preserve">9 miesięcy 2015 roku </t>
    </r>
    <r>
      <rPr>
        <sz val="9"/>
        <color indexed="9"/>
        <rFont val="Arial"/>
        <family val="2"/>
      </rPr>
      <t>[tys. zł]</t>
    </r>
  </si>
  <si>
    <r>
      <t xml:space="preserve">9 miesięcy 2014 roku - dane pro forma </t>
    </r>
    <r>
      <rPr>
        <sz val="9"/>
        <color indexed="9"/>
        <rFont val="Arial"/>
        <family val="2"/>
      </rPr>
      <t>[tys. zł]</t>
    </r>
  </si>
  <si>
    <r>
      <t xml:space="preserve">9 miesięcy 2014 roku - dane raportowane </t>
    </r>
    <r>
      <rPr>
        <sz val="9"/>
        <color indexed="9"/>
        <rFont val="Arial"/>
        <family val="2"/>
      </rPr>
      <t>[tys. zł]</t>
    </r>
  </si>
  <si>
    <r>
      <rPr>
        <b/>
        <sz val="14"/>
        <color indexed="9"/>
        <rFont val="Arial"/>
        <family val="2"/>
      </rPr>
      <t xml:space="preserve">Wybrane dane finansowe i operacyjne Grupy Kapitałowej Orbis </t>
    </r>
    <r>
      <rPr>
        <sz val="14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29 października 2015 r.</t>
    </r>
  </si>
  <si>
    <r>
      <t xml:space="preserve">Skonsolidowane przychody ze sprzedaży i EBITDAR w podziale na segmenty geograficzne </t>
    </r>
    <r>
      <rPr>
        <sz val="9"/>
        <color indexed="9"/>
        <rFont val="Arial"/>
        <family val="2"/>
      </rPr>
      <t>[mln zł]</t>
    </r>
  </si>
  <si>
    <t>II kwartał 2015
/II kwartał 2014 
pro forma</t>
  </si>
  <si>
    <t>I kwartał 2015
/I kwartał 2014 
pro forma</t>
  </si>
  <si>
    <t>II kwartał 2015/
II kwartał 2014 Dane pro forma</t>
  </si>
  <si>
    <t>9,4 pp</t>
  </si>
  <si>
    <t>5,4 pp</t>
  </si>
  <si>
    <t>4,8 pp</t>
  </si>
  <si>
    <t>2,8 pp</t>
  </si>
  <si>
    <t>8,9 pp</t>
  </si>
  <si>
    <t>7,0 p.p.</t>
  </si>
  <si>
    <t>7,1 p.p.</t>
  </si>
  <si>
    <t>6,9 p.p.</t>
  </si>
  <si>
    <t>9,0 p.p.</t>
  </si>
  <si>
    <t>4,3 p.p.</t>
  </si>
  <si>
    <t>-0,4 p.p.</t>
  </si>
  <si>
    <t>3,2 p.p.</t>
  </si>
  <si>
    <t>2,4 p.p.</t>
  </si>
  <si>
    <t>-2,1 p.p.</t>
  </si>
  <si>
    <t>6,4 p.p.</t>
  </si>
  <si>
    <t>6,3 p.p.</t>
  </si>
  <si>
    <t>17,1 p.p.</t>
  </si>
  <si>
    <t>12,5 p.p.</t>
  </si>
  <si>
    <t>-2,5 p.p.</t>
  </si>
  <si>
    <t>31.03.2015</t>
  </si>
  <si>
    <t>Nationale-Nederlanden Otwarty Fundusz Emerytalny (dawniej: ING Otwarty Fundusz Emerytalny)</t>
  </si>
  <si>
    <t>I kwartał 2015/
I kwartał 2014 Dane pro forma</t>
  </si>
  <si>
    <t>17,9 p.p.</t>
  </si>
  <si>
    <t>8,5 p.p.</t>
  </si>
  <si>
    <t>15,2 p.p.</t>
  </si>
  <si>
    <t>7,7 p.p.</t>
  </si>
  <si>
    <t>9,5 p.p.</t>
  </si>
  <si>
    <t>5,9 p.p.</t>
  </si>
  <si>
    <t>6,5 p.p.</t>
  </si>
  <si>
    <t>8,4 p.p.</t>
  </si>
  <si>
    <t>5,6 p.p.</t>
  </si>
  <si>
    <t>6,8 p.p.</t>
  </si>
  <si>
    <t>6,0 p.p.</t>
  </si>
  <si>
    <t>7,5 p.p.</t>
  </si>
  <si>
    <t>5,3 p.p.</t>
  </si>
  <si>
    <t>5,7 p.p.</t>
  </si>
  <si>
    <t>5,5 p.p.</t>
  </si>
  <si>
    <t>4,9 p.p.</t>
  </si>
  <si>
    <t>3,1 p.p.</t>
  </si>
  <si>
    <t>10,2 p.p.</t>
  </si>
  <si>
    <t>8,8 p.p.</t>
  </si>
  <si>
    <t>12,9 p.p.</t>
  </si>
  <si>
    <t>1,9 p.p.</t>
  </si>
  <si>
    <t>5,2 p.p.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</si>
</sst>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9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name val="Calibri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i/>
      <sz val="9"/>
      <color indexed="8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7.5"/>
      <color indexed="9"/>
      <name val="Arial"/>
      <family val="0"/>
    </font>
    <font>
      <sz val="11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808080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i/>
      <sz val="9"/>
      <color rgb="FF808080"/>
      <name val="Arial"/>
      <family val="2"/>
    </font>
    <font>
      <i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9"/>
      <color theme="1" tint="0.04998999834060669"/>
      <name val="Arial"/>
      <family val="2"/>
    </font>
    <font>
      <sz val="9"/>
      <color rgb="FF000000"/>
      <name val="Arial"/>
      <family val="2"/>
    </font>
    <font>
      <b/>
      <sz val="9"/>
      <color rgb="FF808080"/>
      <name val="Arial"/>
      <family val="2"/>
    </font>
    <font>
      <sz val="9"/>
      <color rgb="FFFFFFFF"/>
      <name val="Arial"/>
      <family val="2"/>
    </font>
    <font>
      <sz val="9"/>
      <color theme="0"/>
      <name val="Arial"/>
      <family val="2"/>
    </font>
    <font>
      <u val="single"/>
      <sz val="12"/>
      <color theme="10"/>
      <name val="Arial"/>
      <family val="2"/>
    </font>
    <font>
      <u val="single"/>
      <sz val="9"/>
      <color theme="10"/>
      <name val="Arial"/>
      <family val="2"/>
    </font>
    <font>
      <sz val="14"/>
      <color theme="0"/>
      <name val="Arial"/>
      <family val="2"/>
    </font>
    <font>
      <b/>
      <u val="single"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5963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/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thick">
        <color rgb="FFFFFFFF"/>
      </left>
      <right/>
      <top style="thick">
        <color rgb="FFFFFFFF"/>
      </top>
      <bottom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/>
      <right/>
      <top style="thick">
        <color rgb="FFFFFFFF"/>
      </top>
      <bottom style="thick">
        <color rgb="FFFFFFFF"/>
      </bottom>
    </border>
    <border>
      <left style="thick">
        <color rgb="FFFFFFFF"/>
      </left>
      <right/>
      <top/>
      <bottom style="thick">
        <color rgb="FFFFFFFF"/>
      </bottom>
    </border>
    <border>
      <left/>
      <right style="thick">
        <color rgb="FFFFFFFF"/>
      </right>
      <top style="thick">
        <color rgb="FFFFFFFF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>
      <alignment wrapText="1"/>
    </xf>
    <xf numFmtId="0" fontId="73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63" fillId="33" borderId="0" xfId="53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left"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horizontal="center" wrapText="1"/>
    </xf>
    <xf numFmtId="0" fontId="76" fillId="0" borderId="0" xfId="0" applyFont="1" applyAlignment="1">
      <alignment horizontal="center" vertical="center"/>
    </xf>
    <xf numFmtId="0" fontId="14" fillId="33" borderId="0" xfId="53" applyFont="1" applyFill="1" applyAlignment="1">
      <alignment/>
    </xf>
    <xf numFmtId="0" fontId="14" fillId="33" borderId="0" xfId="53" applyFont="1" applyFill="1" applyBorder="1" applyAlignment="1">
      <alignment horizontal="left" indent="1"/>
    </xf>
    <xf numFmtId="0" fontId="77" fillId="33" borderId="0" xfId="0" applyFont="1" applyFill="1" applyAlignment="1">
      <alignment wrapText="1"/>
    </xf>
    <xf numFmtId="0" fontId="76" fillId="0" borderId="0" xfId="0" applyFont="1" applyFill="1" applyBorder="1" applyAlignment="1">
      <alignment horizontal="center" vertical="center"/>
    </xf>
    <xf numFmtId="0" fontId="14" fillId="33" borderId="0" xfId="53" applyFont="1" applyFill="1" applyAlignment="1">
      <alignment horizontal="left" indent="1"/>
    </xf>
    <xf numFmtId="0" fontId="10" fillId="33" borderId="0" xfId="0" applyFont="1" applyFill="1" applyAlignment="1">
      <alignment/>
    </xf>
    <xf numFmtId="0" fontId="14" fillId="33" borderId="0" xfId="53" applyFont="1" applyFill="1" applyAlignment="1">
      <alignment horizontal="left"/>
    </xf>
    <xf numFmtId="3" fontId="72" fillId="33" borderId="0" xfId="0" applyNumberFormat="1" applyFont="1" applyFill="1" applyAlignment="1">
      <alignment/>
    </xf>
    <xf numFmtId="0" fontId="74" fillId="33" borderId="0" xfId="0" applyFont="1" applyFill="1" applyAlignment="1">
      <alignment wrapText="1"/>
    </xf>
    <xf numFmtId="0" fontId="78" fillId="35" borderId="11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/>
    </xf>
    <xf numFmtId="165" fontId="74" fillId="0" borderId="13" xfId="0" applyNumberFormat="1" applyFont="1" applyBorder="1" applyAlignment="1">
      <alignment horizontal="right" vertical="center"/>
    </xf>
    <xf numFmtId="165" fontId="79" fillId="0" borderId="13" xfId="0" applyNumberFormat="1" applyFont="1" applyBorder="1" applyAlignment="1">
      <alignment horizontal="right" vertical="center"/>
    </xf>
    <xf numFmtId="165" fontId="74" fillId="0" borderId="13" xfId="0" applyNumberFormat="1" applyFont="1" applyBorder="1" applyAlignment="1">
      <alignment horizontal="right" vertical="center" wrapText="1"/>
    </xf>
    <xf numFmtId="168" fontId="74" fillId="0" borderId="13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horizontal="left" vertical="center"/>
    </xf>
    <xf numFmtId="165" fontId="74" fillId="0" borderId="11" xfId="0" applyNumberFormat="1" applyFont="1" applyBorder="1" applyAlignment="1">
      <alignment horizontal="right" vertical="center"/>
    </xf>
    <xf numFmtId="165" fontId="80" fillId="0" borderId="11" xfId="0" applyNumberFormat="1" applyFont="1" applyBorder="1" applyAlignment="1">
      <alignment horizontal="right" vertical="center"/>
    </xf>
    <xf numFmtId="165" fontId="74" fillId="0" borderId="11" xfId="0" applyNumberFormat="1" applyFont="1" applyBorder="1" applyAlignment="1">
      <alignment horizontal="right" vertical="center" wrapText="1"/>
    </xf>
    <xf numFmtId="165" fontId="79" fillId="0" borderId="11" xfId="0" applyNumberFormat="1" applyFont="1" applyBorder="1" applyAlignment="1">
      <alignment horizontal="right" vertical="center"/>
    </xf>
    <xf numFmtId="0" fontId="81" fillId="0" borderId="10" xfId="0" applyFont="1" applyBorder="1" applyAlignment="1">
      <alignment horizontal="left" vertical="center"/>
    </xf>
    <xf numFmtId="165" fontId="81" fillId="0" borderId="11" xfId="0" applyNumberFormat="1" applyFont="1" applyBorder="1" applyAlignment="1">
      <alignment horizontal="right" vertical="center"/>
    </xf>
    <xf numFmtId="165" fontId="82" fillId="0" borderId="11" xfId="0" applyNumberFormat="1" applyFont="1" applyBorder="1" applyAlignment="1">
      <alignment horizontal="right" vertical="center"/>
    </xf>
    <xf numFmtId="165" fontId="81" fillId="0" borderId="11" xfId="0" applyNumberFormat="1" applyFont="1" applyBorder="1" applyAlignment="1">
      <alignment horizontal="right" vertical="center" wrapText="1"/>
    </xf>
    <xf numFmtId="0" fontId="74" fillId="33" borderId="0" xfId="0" applyFont="1" applyFill="1" applyAlignment="1">
      <alignment/>
    </xf>
    <xf numFmtId="0" fontId="74" fillId="0" borderId="10" xfId="0" applyFont="1" applyFill="1" applyBorder="1" applyAlignment="1">
      <alignment horizontal="left" vertical="center"/>
    </xf>
    <xf numFmtId="170" fontId="74" fillId="33" borderId="0" xfId="0" applyNumberFormat="1" applyFont="1" applyFill="1" applyAlignment="1">
      <alignment/>
    </xf>
    <xf numFmtId="165" fontId="83" fillId="0" borderId="11" xfId="0" applyNumberFormat="1" applyFont="1" applyBorder="1" applyAlignment="1">
      <alignment horizontal="right" vertical="center"/>
    </xf>
    <xf numFmtId="0" fontId="84" fillId="36" borderId="12" xfId="0" applyFont="1" applyFill="1" applyBorder="1" applyAlignment="1">
      <alignment horizontal="left" vertical="center"/>
    </xf>
    <xf numFmtId="0" fontId="74" fillId="34" borderId="13" xfId="0" applyFont="1" applyFill="1" applyBorder="1" applyAlignment="1">
      <alignment horizontal="right" vertical="center"/>
    </xf>
    <xf numFmtId="0" fontId="74" fillId="34" borderId="13" xfId="0" applyFont="1" applyFill="1" applyBorder="1" applyAlignment="1">
      <alignment horizontal="right" vertical="center" wrapText="1"/>
    </xf>
    <xf numFmtId="168" fontId="74" fillId="33" borderId="0" xfId="61" applyNumberFormat="1" applyFont="1" applyFill="1" applyBorder="1" applyAlignment="1">
      <alignment/>
    </xf>
    <xf numFmtId="168" fontId="85" fillId="33" borderId="0" xfId="61" applyNumberFormat="1" applyFont="1" applyFill="1" applyBorder="1" applyAlignment="1">
      <alignment/>
    </xf>
    <xf numFmtId="2" fontId="74" fillId="33" borderId="0" xfId="61" applyNumberFormat="1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170" fontId="85" fillId="33" borderId="0" xfId="0" applyNumberFormat="1" applyFont="1" applyFill="1" applyBorder="1" applyAlignment="1">
      <alignment/>
    </xf>
    <xf numFmtId="0" fontId="84" fillId="36" borderId="10" xfId="0" applyFont="1" applyFill="1" applyBorder="1" applyAlignment="1">
      <alignment horizontal="left" vertical="center"/>
    </xf>
    <xf numFmtId="170" fontId="74" fillId="33" borderId="11" xfId="0" applyNumberFormat="1" applyFont="1" applyFill="1" applyBorder="1" applyAlignment="1">
      <alignment horizontal="right" vertical="center"/>
    </xf>
    <xf numFmtId="170" fontId="79" fillId="33" borderId="11" xfId="0" applyNumberFormat="1" applyFont="1" applyFill="1" applyBorder="1" applyAlignment="1">
      <alignment horizontal="right" vertical="center"/>
    </xf>
    <xf numFmtId="170" fontId="74" fillId="33" borderId="11" xfId="0" applyNumberFormat="1" applyFont="1" applyFill="1" applyBorder="1" applyAlignment="1">
      <alignment horizontal="right" vertical="center" wrapText="1"/>
    </xf>
    <xf numFmtId="0" fontId="74" fillId="33" borderId="11" xfId="0" applyFont="1" applyFill="1" applyBorder="1" applyAlignment="1">
      <alignment horizontal="right" vertical="center" wrapText="1"/>
    </xf>
    <xf numFmtId="10" fontId="74" fillId="33" borderId="11" xfId="0" applyNumberFormat="1" applyFont="1" applyFill="1" applyBorder="1" applyAlignment="1">
      <alignment horizontal="right" vertical="center" wrapText="1"/>
    </xf>
    <xf numFmtId="0" fontId="74" fillId="34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 wrapText="1"/>
    </xf>
    <xf numFmtId="10" fontId="74" fillId="33" borderId="0" xfId="0" applyNumberFormat="1" applyFont="1" applyFill="1" applyBorder="1" applyAlignment="1">
      <alignment horizontal="right" vertical="center" wrapText="1"/>
    </xf>
    <xf numFmtId="0" fontId="74" fillId="33" borderId="13" xfId="0" applyFont="1" applyFill="1" applyBorder="1" applyAlignment="1">
      <alignment horizontal="right" vertical="center"/>
    </xf>
    <xf numFmtId="0" fontId="74" fillId="33" borderId="13" xfId="0" applyFont="1" applyFill="1" applyBorder="1" applyAlignment="1">
      <alignment horizontal="right" vertical="center" wrapText="1"/>
    </xf>
    <xf numFmtId="168" fontId="85" fillId="33" borderId="0" xfId="61" applyNumberFormat="1" applyFont="1" applyFill="1" applyBorder="1" applyAlignment="1">
      <alignment horizontal="right"/>
    </xf>
    <xf numFmtId="49" fontId="74" fillId="33" borderId="0" xfId="61" applyNumberFormat="1" applyFont="1" applyFill="1" applyBorder="1" applyAlignment="1">
      <alignment horizontal="right"/>
    </xf>
    <xf numFmtId="168" fontId="25" fillId="33" borderId="0" xfId="61" applyNumberFormat="1" applyFont="1" applyFill="1" applyBorder="1" applyAlignment="1">
      <alignment/>
    </xf>
    <xf numFmtId="2" fontId="86" fillId="33" borderId="0" xfId="61" applyNumberFormat="1" applyFont="1" applyFill="1" applyBorder="1" applyAlignment="1">
      <alignment horizontal="right"/>
    </xf>
    <xf numFmtId="170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2" fontId="25" fillId="33" borderId="0" xfId="61" applyNumberFormat="1" applyFont="1" applyFill="1" applyBorder="1" applyAlignment="1" quotePrefix="1">
      <alignment horizontal="right"/>
    </xf>
    <xf numFmtId="49" fontId="25" fillId="33" borderId="0" xfId="61" applyNumberFormat="1" applyFont="1" applyFill="1" applyBorder="1" applyAlignment="1">
      <alignment horizontal="right"/>
    </xf>
    <xf numFmtId="168" fontId="74" fillId="33" borderId="0" xfId="61" applyNumberFormat="1" applyFont="1" applyFill="1" applyBorder="1" applyAlignment="1">
      <alignment horizontal="right"/>
    </xf>
    <xf numFmtId="49" fontId="86" fillId="33" borderId="0" xfId="61" applyNumberFormat="1" applyFont="1" applyFill="1" applyBorder="1" applyAlignment="1">
      <alignment horizontal="right"/>
    </xf>
    <xf numFmtId="168" fontId="86" fillId="33" borderId="0" xfId="61" applyNumberFormat="1" applyFont="1" applyFill="1" applyBorder="1" applyAlignment="1">
      <alignment/>
    </xf>
    <xf numFmtId="170" fontId="87" fillId="33" borderId="11" xfId="0" applyNumberFormat="1" applyFont="1" applyFill="1" applyBorder="1" applyAlignment="1">
      <alignment horizontal="right" vertical="center" wrapText="1"/>
    </xf>
    <xf numFmtId="2" fontId="25" fillId="33" borderId="0" xfId="61" applyNumberFormat="1" applyFont="1" applyFill="1" applyBorder="1" applyAlignment="1">
      <alignment horizontal="right"/>
    </xf>
    <xf numFmtId="2" fontId="86" fillId="33" borderId="0" xfId="61" applyNumberFormat="1" applyFont="1" applyFill="1" applyBorder="1" applyAlignment="1" quotePrefix="1">
      <alignment horizontal="right"/>
    </xf>
    <xf numFmtId="0" fontId="84" fillId="36" borderId="13" xfId="0" applyFont="1" applyFill="1" applyBorder="1" applyAlignment="1">
      <alignment horizontal="right" vertical="center"/>
    </xf>
    <xf numFmtId="0" fontId="88" fillId="36" borderId="13" xfId="0" applyFont="1" applyFill="1" applyBorder="1" applyAlignment="1">
      <alignment horizontal="right" vertical="center" wrapText="1"/>
    </xf>
    <xf numFmtId="168" fontId="84" fillId="36" borderId="0" xfId="61" applyNumberFormat="1" applyFont="1" applyFill="1" applyBorder="1" applyAlignment="1">
      <alignment/>
    </xf>
    <xf numFmtId="0" fontId="74" fillId="34" borderId="11" xfId="0" applyFont="1" applyFill="1" applyBorder="1" applyAlignment="1">
      <alignment horizontal="right" vertical="center"/>
    </xf>
    <xf numFmtId="0" fontId="79" fillId="34" borderId="11" xfId="0" applyFont="1" applyFill="1" applyBorder="1" applyAlignment="1">
      <alignment horizontal="right" vertical="center" wrapText="1"/>
    </xf>
    <xf numFmtId="168" fontId="74" fillId="33" borderId="13" xfId="0" applyNumberFormat="1" applyFont="1" applyFill="1" applyBorder="1" applyAlignment="1">
      <alignment horizontal="right" vertical="center" wrapText="1"/>
    </xf>
    <xf numFmtId="165" fontId="84" fillId="36" borderId="11" xfId="0" applyNumberFormat="1" applyFont="1" applyFill="1" applyBorder="1" applyAlignment="1">
      <alignment horizontal="right" vertical="center"/>
    </xf>
    <xf numFmtId="165" fontId="88" fillId="36" borderId="11" xfId="0" applyNumberFormat="1" applyFont="1" applyFill="1" applyBorder="1" applyAlignment="1">
      <alignment horizontal="right" vertical="center" wrapText="1"/>
    </xf>
    <xf numFmtId="165" fontId="74" fillId="34" borderId="11" xfId="0" applyNumberFormat="1" applyFont="1" applyFill="1" applyBorder="1" applyAlignment="1">
      <alignment horizontal="right" vertical="center"/>
    </xf>
    <xf numFmtId="168" fontId="25" fillId="0" borderId="0" xfId="57" applyNumberFormat="1" applyFont="1" applyFill="1" applyBorder="1">
      <alignment/>
      <protection/>
    </xf>
    <xf numFmtId="168" fontId="25" fillId="33" borderId="0" xfId="57" applyNumberFormat="1" applyFont="1" applyFill="1" applyBorder="1" applyAlignment="1">
      <alignment horizontal="right"/>
      <protection/>
    </xf>
    <xf numFmtId="166" fontId="84" fillId="36" borderId="11" xfId="42" applyNumberFormat="1" applyFont="1" applyFill="1" applyBorder="1" applyAlignment="1">
      <alignment horizontal="right" vertical="center" wrapText="1" indent="1"/>
    </xf>
    <xf numFmtId="168" fontId="27" fillId="36" borderId="0" xfId="57" applyNumberFormat="1" applyFont="1" applyFill="1" applyBorder="1">
      <alignment/>
      <protection/>
    </xf>
    <xf numFmtId="0" fontId="78" fillId="35" borderId="12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horizontal="center" vertical="center" wrapText="1"/>
    </xf>
    <xf numFmtId="166" fontId="74" fillId="34" borderId="11" xfId="42" applyNumberFormat="1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left" vertical="center"/>
    </xf>
    <xf numFmtId="166" fontId="81" fillId="34" borderId="11" xfId="42" applyNumberFormat="1" applyFont="1" applyFill="1" applyBorder="1" applyAlignment="1">
      <alignment horizontal="right" vertical="center"/>
    </xf>
    <xf numFmtId="0" fontId="81" fillId="34" borderId="11" xfId="0" applyFont="1" applyFill="1" applyBorder="1" applyAlignment="1">
      <alignment horizontal="right" vertical="center"/>
    </xf>
    <xf numFmtId="168" fontId="74" fillId="33" borderId="0" xfId="61" applyNumberFormat="1" applyFont="1" applyFill="1" applyAlignment="1">
      <alignment/>
    </xf>
    <xf numFmtId="0" fontId="84" fillId="36" borderId="12" xfId="0" applyFont="1" applyFill="1" applyBorder="1" applyAlignment="1">
      <alignment horizontal="justify" vertical="center"/>
    </xf>
    <xf numFmtId="0" fontId="84" fillId="36" borderId="10" xfId="0" applyFont="1" applyFill="1" applyBorder="1" applyAlignment="1">
      <alignment horizontal="justify" vertical="center"/>
    </xf>
    <xf numFmtId="165" fontId="84" fillId="36" borderId="11" xfId="42" applyNumberFormat="1" applyFont="1" applyFill="1" applyBorder="1" applyAlignment="1">
      <alignment horizontal="right" vertical="center"/>
    </xf>
    <xf numFmtId="0" fontId="84" fillId="0" borderId="10" xfId="0" applyFont="1" applyBorder="1" applyAlignment="1">
      <alignment horizontal="justify" vertical="center"/>
    </xf>
    <xf numFmtId="0" fontId="74" fillId="34" borderId="10" xfId="0" applyFont="1" applyFill="1" applyBorder="1" applyAlignment="1">
      <alignment horizontal="justify" vertical="center"/>
    </xf>
    <xf numFmtId="165" fontId="74" fillId="34" borderId="11" xfId="42" applyNumberFormat="1" applyFont="1" applyFill="1" applyBorder="1" applyAlignment="1">
      <alignment horizontal="right" vertical="center"/>
    </xf>
    <xf numFmtId="0" fontId="74" fillId="34" borderId="14" xfId="0" applyFont="1" applyFill="1" applyBorder="1" applyAlignment="1">
      <alignment horizontal="justify" vertical="center"/>
    </xf>
    <xf numFmtId="165" fontId="74" fillId="34" borderId="10" xfId="42" applyNumberFormat="1" applyFont="1" applyFill="1" applyBorder="1" applyAlignment="1">
      <alignment vertical="center"/>
    </xf>
    <xf numFmtId="0" fontId="78" fillId="37" borderId="15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right" vertical="center" wrapText="1"/>
    </xf>
    <xf numFmtId="165" fontId="84" fillId="36" borderId="12" xfId="42" applyNumberFormat="1" applyFont="1" applyFill="1" applyBorder="1" applyAlignment="1">
      <alignment horizontal="right" vertical="center"/>
    </xf>
    <xf numFmtId="165" fontId="84" fillId="36" borderId="13" xfId="42" applyNumberFormat="1" applyFont="1" applyFill="1" applyBorder="1" applyAlignment="1">
      <alignment horizontal="right" vertical="center"/>
    </xf>
    <xf numFmtId="165" fontId="84" fillId="36" borderId="12" xfId="42" applyNumberFormat="1" applyFont="1" applyFill="1" applyBorder="1" applyAlignment="1">
      <alignment horizontal="right" vertical="center" wrapText="1"/>
    </xf>
    <xf numFmtId="165" fontId="84" fillId="36" borderId="13" xfId="42" applyNumberFormat="1" applyFont="1" applyFill="1" applyBorder="1" applyAlignment="1">
      <alignment horizontal="right" vertical="center" wrapText="1"/>
    </xf>
    <xf numFmtId="165" fontId="74" fillId="34" borderId="11" xfId="42" applyNumberFormat="1" applyFont="1" applyFill="1" applyBorder="1" applyAlignment="1">
      <alignment horizontal="right" vertical="center" wrapText="1"/>
    </xf>
    <xf numFmtId="165" fontId="84" fillId="34" borderId="11" xfId="42" applyNumberFormat="1" applyFont="1" applyFill="1" applyBorder="1" applyAlignment="1">
      <alignment horizontal="right" vertical="center" wrapText="1"/>
    </xf>
    <xf numFmtId="0" fontId="74" fillId="34" borderId="16" xfId="0" applyFont="1" applyFill="1" applyBorder="1" applyAlignment="1">
      <alignment vertical="center"/>
    </xf>
    <xf numFmtId="165" fontId="74" fillId="34" borderId="16" xfId="42" applyNumberFormat="1" applyFont="1" applyFill="1" applyBorder="1" applyAlignment="1">
      <alignment horizontal="right" vertical="center"/>
    </xf>
    <xf numFmtId="165" fontId="74" fillId="34" borderId="16" xfId="42" applyNumberFormat="1" applyFont="1" applyFill="1" applyBorder="1" applyAlignment="1">
      <alignment horizontal="right" vertical="center" wrapText="1"/>
    </xf>
    <xf numFmtId="165" fontId="84" fillId="34" borderId="16" xfId="42" applyNumberFormat="1" applyFont="1" applyFill="1" applyBorder="1" applyAlignment="1">
      <alignment horizontal="right" vertical="center" wrapText="1"/>
    </xf>
    <xf numFmtId="0" fontId="74" fillId="0" borderId="11" xfId="0" applyFont="1" applyBorder="1" applyAlignment="1">
      <alignment horizontal="right" vertical="center" wrapText="1"/>
    </xf>
    <xf numFmtId="165" fontId="84" fillId="36" borderId="11" xfId="42" applyNumberFormat="1" applyFont="1" applyFill="1" applyBorder="1" applyAlignment="1">
      <alignment horizontal="right" vertical="center" wrapText="1"/>
    </xf>
    <xf numFmtId="14" fontId="78" fillId="35" borderId="11" xfId="0" applyNumberFormat="1" applyFont="1" applyFill="1" applyBorder="1" applyAlignment="1">
      <alignment horizontal="center" vertical="center" wrapText="1"/>
    </xf>
    <xf numFmtId="165" fontId="25" fillId="38" borderId="0" xfId="0" applyNumberFormat="1" applyFont="1" applyFill="1" applyBorder="1" applyAlignment="1" applyProtection="1">
      <alignment horizontal="right" vertical="center"/>
      <protection locked="0"/>
    </xf>
    <xf numFmtId="165" fontId="25" fillId="38" borderId="0" xfId="0" applyNumberFormat="1" applyFont="1" applyFill="1" applyAlignment="1" applyProtection="1">
      <alignment horizontal="right" vertical="center"/>
      <protection locked="0"/>
    </xf>
    <xf numFmtId="165" fontId="25" fillId="33" borderId="0" xfId="0" applyNumberFormat="1" applyFont="1" applyFill="1" applyAlignment="1" applyProtection="1">
      <alignment horizontal="right" vertical="center"/>
      <protection locked="0"/>
    </xf>
    <xf numFmtId="165" fontId="84" fillId="36" borderId="11" xfId="0" applyNumberFormat="1" applyFont="1" applyFill="1" applyBorder="1" applyAlignment="1">
      <alignment horizontal="right" vertical="center" wrapText="1"/>
    </xf>
    <xf numFmtId="0" fontId="84" fillId="33" borderId="14" xfId="0" applyFont="1" applyFill="1" applyBorder="1" applyAlignment="1">
      <alignment horizontal="left" vertical="center"/>
    </xf>
    <xf numFmtId="0" fontId="84" fillId="33" borderId="17" xfId="0" applyFont="1" applyFill="1" applyBorder="1" applyAlignment="1">
      <alignment horizontal="right" vertical="center"/>
    </xf>
    <xf numFmtId="0" fontId="84" fillId="33" borderId="11" xfId="0" applyFont="1" applyFill="1" applyBorder="1" applyAlignment="1">
      <alignment horizontal="right" vertical="center" wrapText="1"/>
    </xf>
    <xf numFmtId="165" fontId="25" fillId="38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165" fontId="74" fillId="34" borderId="11" xfId="0" applyNumberFormat="1" applyFont="1" applyFill="1" applyBorder="1" applyAlignment="1">
      <alignment horizontal="right" vertical="center" wrapText="1"/>
    </xf>
    <xf numFmtId="0" fontId="84" fillId="36" borderId="10" xfId="0" applyFont="1" applyFill="1" applyBorder="1" applyAlignment="1">
      <alignment horizontal="left" vertical="center" wrapText="1"/>
    </xf>
    <xf numFmtId="0" fontId="89" fillId="35" borderId="10" xfId="0" applyFont="1" applyFill="1" applyBorder="1" applyAlignment="1">
      <alignment vertical="center"/>
    </xf>
    <xf numFmtId="0" fontId="84" fillId="36" borderId="12" xfId="0" applyFont="1" applyFill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165" fontId="84" fillId="34" borderId="11" xfId="0" applyNumberFormat="1" applyFont="1" applyFill="1" applyBorder="1" applyAlignment="1">
      <alignment horizontal="right" vertical="center"/>
    </xf>
    <xf numFmtId="165" fontId="84" fillId="39" borderId="11" xfId="0" applyNumberFormat="1" applyFont="1" applyFill="1" applyBorder="1" applyAlignment="1">
      <alignment horizontal="right" vertical="center"/>
    </xf>
    <xf numFmtId="0" fontId="74" fillId="36" borderId="14" xfId="0" applyFont="1" applyFill="1" applyBorder="1" applyAlignment="1">
      <alignment horizontal="left" vertical="center" wrapText="1"/>
    </xf>
    <xf numFmtId="167" fontId="74" fillId="36" borderId="15" xfId="0" applyNumberFormat="1" applyFont="1" applyFill="1" applyBorder="1" applyAlignment="1">
      <alignment horizontal="right" vertical="center"/>
    </xf>
    <xf numFmtId="0" fontId="84" fillId="36" borderId="16" xfId="0" applyFont="1" applyFill="1" applyBorder="1" applyAlignment="1">
      <alignment horizontal="left" vertical="center" wrapText="1"/>
    </xf>
    <xf numFmtId="165" fontId="84" fillId="36" borderId="16" xfId="0" applyNumberFormat="1" applyFont="1" applyFill="1" applyBorder="1" applyAlignment="1">
      <alignment horizontal="right" vertical="center" wrapText="1"/>
    </xf>
    <xf numFmtId="165" fontId="84" fillId="34" borderId="11" xfId="0" applyNumberFormat="1" applyFont="1" applyFill="1" applyBorder="1" applyAlignment="1">
      <alignment horizontal="right" vertical="center" wrapText="1"/>
    </xf>
    <xf numFmtId="165" fontId="87" fillId="34" borderId="11" xfId="0" applyNumberFormat="1" applyFont="1" applyFill="1" applyBorder="1" applyAlignment="1">
      <alignment horizontal="right" vertical="center"/>
    </xf>
    <xf numFmtId="0" fontId="74" fillId="34" borderId="14" xfId="0" applyFont="1" applyFill="1" applyBorder="1" applyAlignment="1">
      <alignment horizontal="left" vertical="center" wrapText="1"/>
    </xf>
    <xf numFmtId="165" fontId="87" fillId="34" borderId="17" xfId="0" applyNumberFormat="1" applyFont="1" applyFill="1" applyBorder="1" applyAlignment="1">
      <alignment horizontal="right" vertical="center"/>
    </xf>
    <xf numFmtId="165" fontId="87" fillId="34" borderId="15" xfId="0" applyNumberFormat="1" applyFont="1" applyFill="1" applyBorder="1" applyAlignment="1">
      <alignment horizontal="right" vertical="center"/>
    </xf>
    <xf numFmtId="0" fontId="84" fillId="36" borderId="16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 wrapText="1"/>
    </xf>
    <xf numFmtId="165" fontId="87" fillId="34" borderId="0" xfId="0" applyNumberFormat="1" applyFont="1" applyFill="1" applyBorder="1" applyAlignment="1">
      <alignment horizontal="right" vertical="center"/>
    </xf>
    <xf numFmtId="165" fontId="74" fillId="33" borderId="11" xfId="0" applyNumberFormat="1" applyFont="1" applyFill="1" applyBorder="1" applyAlignment="1">
      <alignment horizontal="right" vertical="center" wrapText="1"/>
    </xf>
    <xf numFmtId="165" fontId="72" fillId="33" borderId="0" xfId="0" applyNumberFormat="1" applyFont="1" applyFill="1" applyAlignment="1">
      <alignment/>
    </xf>
    <xf numFmtId="14" fontId="78" fillId="35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170" fontId="25" fillId="33" borderId="0" xfId="0" applyNumberFormat="1" applyFont="1" applyFill="1" applyAlignment="1">
      <alignment/>
    </xf>
    <xf numFmtId="166" fontId="25" fillId="34" borderId="11" xfId="42" applyNumberFormat="1" applyFont="1" applyFill="1" applyBorder="1" applyAlignment="1">
      <alignment horizontal="right" vertical="center" wrapText="1" indent="1"/>
    </xf>
    <xf numFmtId="0" fontId="80" fillId="34" borderId="11" xfId="0" applyFont="1" applyFill="1" applyBorder="1" applyAlignment="1">
      <alignment horizontal="right" vertical="center" wrapText="1"/>
    </xf>
    <xf numFmtId="165" fontId="80" fillId="34" borderId="11" xfId="0" applyNumberFormat="1" applyFont="1" applyFill="1" applyBorder="1" applyAlignment="1">
      <alignment horizontal="right" vertical="center" wrapText="1"/>
    </xf>
    <xf numFmtId="0" fontId="25" fillId="34" borderId="11" xfId="0" applyFont="1" applyFill="1" applyBorder="1" applyAlignment="1">
      <alignment horizontal="right" vertical="center"/>
    </xf>
    <xf numFmtId="165" fontId="25" fillId="34" borderId="11" xfId="0" applyNumberFormat="1" applyFont="1" applyFill="1" applyBorder="1" applyAlignment="1">
      <alignment horizontal="right" vertical="center"/>
    </xf>
    <xf numFmtId="171" fontId="74" fillId="0" borderId="13" xfId="0" applyNumberFormat="1" applyFont="1" applyBorder="1" applyAlignment="1">
      <alignment horizontal="right" vertical="center"/>
    </xf>
    <xf numFmtId="168" fontId="72" fillId="33" borderId="0" xfId="0" applyNumberFormat="1" applyFont="1" applyFill="1" applyAlignment="1">
      <alignment/>
    </xf>
    <xf numFmtId="166" fontId="74" fillId="34" borderId="11" xfId="42" applyNumberFormat="1" applyFont="1" applyFill="1" applyBorder="1" applyAlignment="1">
      <alignment horizontal="right" vertical="center" wrapText="1" indent="1"/>
    </xf>
    <xf numFmtId="165" fontId="74" fillId="0" borderId="11" xfId="0" applyNumberFormat="1" applyFont="1" applyFill="1" applyBorder="1" applyAlignment="1">
      <alignment horizontal="right" vertical="center" wrapText="1"/>
    </xf>
    <xf numFmtId="165" fontId="87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  <protection/>
    </xf>
    <xf numFmtId="0" fontId="84" fillId="0" borderId="12" xfId="0" applyFont="1" applyFill="1" applyBorder="1" applyAlignment="1">
      <alignment horizontal="left" vertical="center" wrapText="1"/>
    </xf>
    <xf numFmtId="165" fontId="84" fillId="33" borderId="11" xfId="42" applyNumberFormat="1" applyFont="1" applyFill="1" applyBorder="1" applyAlignment="1">
      <alignment horizontal="right" vertical="center"/>
    </xf>
    <xf numFmtId="169" fontId="78" fillId="35" borderId="16" xfId="0" applyNumberFormat="1" applyFont="1" applyFill="1" applyBorder="1" applyAlignment="1">
      <alignment horizontal="center" vertical="center" wrapText="1"/>
    </xf>
    <xf numFmtId="169" fontId="78" fillId="35" borderId="14" xfId="0" applyNumberFormat="1" applyFont="1" applyFill="1" applyBorder="1" applyAlignment="1">
      <alignment horizontal="center" vertical="center" wrapText="1"/>
    </xf>
    <xf numFmtId="169" fontId="78" fillId="35" borderId="10" xfId="0" applyNumberFormat="1" applyFont="1" applyFill="1" applyBorder="1" applyAlignment="1">
      <alignment horizontal="center" vertical="center" wrapText="1"/>
    </xf>
    <xf numFmtId="14" fontId="78" fillId="35" borderId="11" xfId="0" applyNumberFormat="1" applyFont="1" applyFill="1" applyBorder="1" applyAlignment="1">
      <alignment horizontal="center" vertical="center" wrapText="1"/>
    </xf>
    <xf numFmtId="165" fontId="74" fillId="33" borderId="11" xfId="0" applyNumberFormat="1" applyFont="1" applyFill="1" applyBorder="1" applyAlignment="1">
      <alignment horizontal="right"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>
      <alignment horizontal="right" vertical="center" wrapText="1"/>
    </xf>
    <xf numFmtId="0" fontId="90" fillId="35" borderId="11" xfId="0" applyFont="1" applyFill="1" applyBorder="1" applyAlignment="1">
      <alignment horizontal="justify" vertical="center"/>
    </xf>
    <xf numFmtId="0" fontId="76" fillId="33" borderId="0" xfId="0" applyFont="1" applyFill="1" applyAlignment="1">
      <alignment horizontal="center" vertical="center"/>
    </xf>
    <xf numFmtId="0" fontId="84" fillId="33" borderId="13" xfId="0" applyFont="1" applyFill="1" applyBorder="1" applyAlignment="1">
      <alignment horizontal="justify" vertical="center"/>
    </xf>
    <xf numFmtId="0" fontId="74" fillId="33" borderId="13" xfId="0" applyFont="1" applyFill="1" applyBorder="1" applyAlignment="1">
      <alignment horizontal="justify" vertical="center"/>
    </xf>
    <xf numFmtId="165" fontId="84" fillId="36" borderId="11" xfId="42" applyNumberFormat="1" applyFont="1" applyFill="1" applyBorder="1" applyAlignment="1">
      <alignment vertical="center"/>
    </xf>
    <xf numFmtId="165" fontId="84" fillId="0" borderId="11" xfId="42" applyNumberFormat="1" applyFont="1" applyBorder="1" applyAlignment="1">
      <alignment vertical="center"/>
    </xf>
    <xf numFmtId="165" fontId="74" fillId="34" borderId="11" xfId="0" applyNumberFormat="1" applyFont="1" applyFill="1" applyBorder="1" applyAlignment="1">
      <alignment vertical="center"/>
    </xf>
    <xf numFmtId="165" fontId="74" fillId="34" borderId="11" xfId="42" applyNumberFormat="1" applyFont="1" applyFill="1" applyBorder="1" applyAlignment="1">
      <alignment vertical="center"/>
    </xf>
    <xf numFmtId="165" fontId="74" fillId="34" borderId="16" xfId="42" applyNumberFormat="1" applyFont="1" applyFill="1" applyBorder="1" applyAlignment="1">
      <alignment vertical="center"/>
    </xf>
    <xf numFmtId="165" fontId="74" fillId="34" borderId="14" xfId="0" applyNumberFormat="1" applyFont="1" applyFill="1" applyBorder="1" applyAlignment="1">
      <alignment vertical="center"/>
    </xf>
    <xf numFmtId="165" fontId="74" fillId="34" borderId="10" xfId="0" applyNumberFormat="1" applyFont="1" applyFill="1" applyBorder="1" applyAlignment="1">
      <alignment vertical="center"/>
    </xf>
    <xf numFmtId="165" fontId="84" fillId="34" borderId="11" xfId="42" applyNumberFormat="1" applyFont="1" applyFill="1" applyBorder="1" applyAlignment="1">
      <alignment vertical="center"/>
    </xf>
    <xf numFmtId="165" fontId="74" fillId="34" borderId="15" xfId="0" applyNumberFormat="1" applyFont="1" applyFill="1" applyBorder="1" applyAlignment="1">
      <alignment vertical="center"/>
    </xf>
    <xf numFmtId="165" fontId="74" fillId="34" borderId="15" xfId="42" applyNumberFormat="1" applyFont="1" applyFill="1" applyBorder="1" applyAlignment="1">
      <alignment vertical="center"/>
    </xf>
    <xf numFmtId="165" fontId="84" fillId="33" borderId="11" xfId="0" applyNumberFormat="1" applyFont="1" applyFill="1" applyBorder="1" applyAlignment="1">
      <alignment vertical="center"/>
    </xf>
    <xf numFmtId="165" fontId="74" fillId="34" borderId="16" xfId="0" applyNumberFormat="1" applyFont="1" applyFill="1" applyBorder="1" applyAlignment="1">
      <alignment vertical="center"/>
    </xf>
    <xf numFmtId="165" fontId="74" fillId="0" borderId="11" xfId="42" applyNumberFormat="1" applyFont="1" applyFill="1" applyBorder="1" applyAlignment="1">
      <alignment horizontal="right" vertical="center"/>
    </xf>
    <xf numFmtId="165" fontId="77" fillId="33" borderId="0" xfId="0" applyNumberFormat="1" applyFont="1" applyFill="1" applyAlignment="1">
      <alignment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165" fontId="84" fillId="33" borderId="16" xfId="0" applyNumberFormat="1" applyFont="1" applyFill="1" applyBorder="1" applyAlignment="1">
      <alignment horizontal="right" vertical="center" wrapText="1"/>
    </xf>
    <xf numFmtId="165" fontId="84" fillId="33" borderId="15" xfId="0" applyNumberFormat="1" applyFont="1" applyFill="1" applyBorder="1" applyAlignment="1">
      <alignment horizontal="right" vertical="center" wrapText="1"/>
    </xf>
    <xf numFmtId="165" fontId="84" fillId="33" borderId="11" xfId="0" applyNumberFormat="1" applyFont="1" applyFill="1" applyBorder="1" applyAlignment="1">
      <alignment horizontal="right" vertical="center" wrapText="1"/>
    </xf>
    <xf numFmtId="165" fontId="87" fillId="33" borderId="0" xfId="0" applyNumberFormat="1" applyFont="1" applyFill="1" applyBorder="1" applyAlignment="1">
      <alignment horizontal="right" vertical="center"/>
    </xf>
    <xf numFmtId="165" fontId="74" fillId="33" borderId="0" xfId="0" applyNumberFormat="1" applyFont="1" applyFill="1" applyBorder="1" applyAlignment="1">
      <alignment horizontal="right" vertical="center" wrapText="1"/>
    </xf>
    <xf numFmtId="0" fontId="91" fillId="33" borderId="0" xfId="53" applyFont="1" applyFill="1" applyAlignment="1">
      <alignment/>
    </xf>
    <xf numFmtId="0" fontId="92" fillId="33" borderId="0" xfId="53" applyFont="1" applyFill="1" applyAlignment="1">
      <alignment/>
    </xf>
    <xf numFmtId="165" fontId="74" fillId="33" borderId="0" xfId="0" applyNumberFormat="1" applyFont="1" applyFill="1" applyAlignment="1">
      <alignment/>
    </xf>
    <xf numFmtId="3" fontId="74" fillId="33" borderId="0" xfId="0" applyNumberFormat="1" applyFont="1" applyFill="1" applyAlignment="1">
      <alignment/>
    </xf>
    <xf numFmtId="165" fontId="84" fillId="0" borderId="11" xfId="0" applyNumberFormat="1" applyFont="1" applyFill="1" applyBorder="1" applyAlignment="1">
      <alignment horizontal="right" vertical="center" wrapText="1"/>
    </xf>
    <xf numFmtId="0" fontId="74" fillId="33" borderId="10" xfId="0" applyFont="1" applyFill="1" applyBorder="1" applyAlignment="1">
      <alignment horizontal="left" vertical="center" wrapText="1"/>
    </xf>
    <xf numFmtId="170" fontId="74" fillId="34" borderId="11" xfId="0" applyNumberFormat="1" applyFont="1" applyFill="1" applyBorder="1" applyAlignment="1">
      <alignment horizontal="right" vertical="center"/>
    </xf>
    <xf numFmtId="170" fontId="74" fillId="34" borderId="11" xfId="0" applyNumberFormat="1" applyFont="1" applyFill="1" applyBorder="1" applyAlignment="1">
      <alignment horizontal="right" vertical="center" wrapText="1"/>
    </xf>
    <xf numFmtId="0" fontId="74" fillId="34" borderId="11" xfId="0" applyFont="1" applyFill="1" applyBorder="1" applyAlignment="1">
      <alignment horizontal="right" vertical="center" wrapText="1"/>
    </xf>
    <xf numFmtId="168" fontId="74" fillId="34" borderId="11" xfId="0" applyNumberFormat="1" applyFont="1" applyFill="1" applyBorder="1" applyAlignment="1">
      <alignment horizontal="right" vertical="center" wrapText="1"/>
    </xf>
    <xf numFmtId="10" fontId="74" fillId="34" borderId="11" xfId="0" applyNumberFormat="1" applyFont="1" applyFill="1" applyBorder="1" applyAlignment="1">
      <alignment horizontal="right" vertical="center" wrapText="1"/>
    </xf>
    <xf numFmtId="170" fontId="87" fillId="34" borderId="11" xfId="0" applyNumberFormat="1" applyFont="1" applyFill="1" applyBorder="1" applyAlignment="1">
      <alignment horizontal="right" vertical="center" wrapText="1"/>
    </xf>
    <xf numFmtId="168" fontId="74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70" fontId="85" fillId="33" borderId="11" xfId="0" applyNumberFormat="1" applyFont="1" applyFill="1" applyBorder="1" applyAlignment="1">
      <alignment horizontal="right" vertical="center"/>
    </xf>
    <xf numFmtId="170" fontId="85" fillId="34" borderId="11" xfId="0" applyNumberFormat="1" applyFont="1" applyFill="1" applyBorder="1" applyAlignment="1">
      <alignment horizontal="right" vertical="center"/>
    </xf>
    <xf numFmtId="168" fontId="85" fillId="33" borderId="0" xfId="0" applyNumberFormat="1" applyFont="1" applyFill="1" applyAlignment="1">
      <alignment horizontal="right"/>
    </xf>
    <xf numFmtId="165" fontId="72" fillId="33" borderId="0" xfId="0" applyNumberFormat="1" applyFont="1" applyFill="1" applyAlignment="1">
      <alignment wrapText="1"/>
    </xf>
    <xf numFmtId="167" fontId="72" fillId="33" borderId="0" xfId="0" applyNumberFormat="1" applyFont="1" applyFill="1" applyAlignment="1">
      <alignment wrapText="1"/>
    </xf>
    <xf numFmtId="0" fontId="93" fillId="40" borderId="0" xfId="0" applyFont="1" applyFill="1" applyAlignment="1">
      <alignment horizontal="center" vertical="center" wrapText="1"/>
    </xf>
    <xf numFmtId="0" fontId="93" fillId="4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8" fillId="35" borderId="16" xfId="0" applyFont="1" applyFill="1" applyBorder="1" applyAlignment="1">
      <alignment horizontal="left" vertical="center"/>
    </xf>
    <xf numFmtId="0" fontId="78" fillId="35" borderId="10" xfId="0" applyFont="1" applyFill="1" applyBorder="1" applyAlignment="1">
      <alignment horizontal="left" vertical="center"/>
    </xf>
    <xf numFmtId="0" fontId="78" fillId="35" borderId="19" xfId="0" applyFont="1" applyFill="1" applyBorder="1" applyAlignment="1">
      <alignment horizontal="center" vertical="center" wrapText="1"/>
    </xf>
    <xf numFmtId="0" fontId="78" fillId="35" borderId="20" xfId="0" applyFont="1" applyFill="1" applyBorder="1" applyAlignment="1">
      <alignment horizontal="center" vertical="center" wrapText="1"/>
    </xf>
    <xf numFmtId="0" fontId="94" fillId="0" borderId="19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0" fontId="94" fillId="0" borderId="13" xfId="0" applyFont="1" applyBorder="1" applyAlignment="1">
      <alignment horizontal="left" vertical="center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14" xfId="0" applyFont="1" applyFill="1" applyBorder="1" applyAlignment="1">
      <alignment horizontal="center" vertical="center" wrapText="1"/>
    </xf>
    <xf numFmtId="0" fontId="89" fillId="41" borderId="16" xfId="0" applyFont="1" applyFill="1" applyBorder="1" applyAlignment="1">
      <alignment horizontal="left" vertical="center"/>
    </xf>
    <xf numFmtId="0" fontId="89" fillId="41" borderId="14" xfId="0" applyFont="1" applyFill="1" applyBorder="1" applyAlignment="1">
      <alignment horizontal="left" vertical="center"/>
    </xf>
    <xf numFmtId="0" fontId="78" fillId="41" borderId="19" xfId="0" applyFont="1" applyFill="1" applyBorder="1" applyAlignment="1">
      <alignment horizontal="center" vertical="center" wrapText="1"/>
    </xf>
    <xf numFmtId="0" fontId="78" fillId="41" borderId="20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89" fillId="35" borderId="16" xfId="0" applyFont="1" applyFill="1" applyBorder="1" applyAlignment="1">
      <alignment horizontal="left" vertical="center"/>
    </xf>
    <xf numFmtId="0" fontId="89" fillId="35" borderId="10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78" fillId="35" borderId="21" xfId="0" applyFont="1" applyFill="1" applyBorder="1" applyAlignment="1">
      <alignment horizontal="center" vertical="center" wrapText="1"/>
    </xf>
    <xf numFmtId="0" fontId="78" fillId="35" borderId="17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left" vertical="center" wrapText="1"/>
    </xf>
    <xf numFmtId="14" fontId="78" fillId="35" borderId="18" xfId="0" applyNumberFormat="1" applyFont="1" applyFill="1" applyBorder="1" applyAlignment="1">
      <alignment horizontal="center" vertical="center" wrapText="1"/>
    </xf>
    <xf numFmtId="14" fontId="78" fillId="35" borderId="22" xfId="0" applyNumberFormat="1" applyFont="1" applyFill="1" applyBorder="1" applyAlignment="1">
      <alignment horizontal="center" vertical="center" wrapText="1"/>
    </xf>
    <xf numFmtId="14" fontId="78" fillId="35" borderId="21" xfId="0" applyNumberFormat="1" applyFont="1" applyFill="1" applyBorder="1" applyAlignment="1">
      <alignment horizontal="center" vertical="center" wrapText="1"/>
    </xf>
    <xf numFmtId="14" fontId="78" fillId="35" borderId="11" xfId="0" applyNumberFormat="1" applyFont="1" applyFill="1" applyBorder="1" applyAlignment="1">
      <alignment horizontal="center" vertical="center" wrapText="1"/>
    </xf>
    <xf numFmtId="0" fontId="89" fillId="35" borderId="14" xfId="0" applyFont="1" applyFill="1" applyBorder="1" applyAlignment="1">
      <alignment horizontal="left" vertical="center"/>
    </xf>
    <xf numFmtId="169" fontId="78" fillId="35" borderId="16" xfId="0" applyNumberFormat="1" applyFont="1" applyFill="1" applyBorder="1" applyAlignment="1">
      <alignment horizontal="center" vertical="center" wrapText="1"/>
    </xf>
    <xf numFmtId="169" fontId="78" fillId="35" borderId="14" xfId="0" applyNumberFormat="1" applyFont="1" applyFill="1" applyBorder="1" applyAlignment="1">
      <alignment horizontal="center" vertical="center" wrapText="1"/>
    </xf>
    <xf numFmtId="169" fontId="78" fillId="35" borderId="10" xfId="0" applyNumberFormat="1" applyFont="1" applyFill="1" applyBorder="1" applyAlignment="1">
      <alignment horizontal="center" vertical="center" wrapText="1"/>
    </xf>
    <xf numFmtId="14" fontId="78" fillId="35" borderId="16" xfId="0" applyNumberFormat="1" applyFont="1" applyFill="1" applyBorder="1" applyAlignment="1">
      <alignment horizontal="center" vertical="center" wrapText="1"/>
    </xf>
    <xf numFmtId="14" fontId="78" fillId="35" borderId="14" xfId="0" applyNumberFormat="1" applyFont="1" applyFill="1" applyBorder="1" applyAlignment="1">
      <alignment horizontal="center" vertical="center" wrapText="1"/>
    </xf>
    <xf numFmtId="14" fontId="78" fillId="35" borderId="10" xfId="0" applyNumberFormat="1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ziesiętn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y_SP-95(0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1</xdr:col>
      <xdr:colOff>2352675</xdr:colOff>
      <xdr:row>0</xdr:row>
      <xdr:rowOff>1819275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647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1066800</xdr:colOff>
      <xdr:row>33</xdr:row>
      <xdr:rowOff>180975</xdr:rowOff>
    </xdr:to>
    <xdr:grpSp>
      <xdr:nvGrpSpPr>
        <xdr:cNvPr id="1" name="Kanwa 216"/>
        <xdr:cNvGrpSpPr>
          <a:grpSpLocks/>
        </xdr:cNvGrpSpPr>
      </xdr:nvGrpSpPr>
      <xdr:grpSpPr>
        <a:xfrm>
          <a:off x="381000" y="819150"/>
          <a:ext cx="9039225" cy="5705475"/>
          <a:chOff x="0" y="0"/>
          <a:chExt cx="9034145" cy="5706745"/>
        </a:xfrm>
        <a:solidFill>
          <a:srgbClr val="FFFFFF"/>
        </a:solidFill>
      </xdr:grpSpPr>
      <xdr:sp>
        <xdr:nvSpPr>
          <xdr:cNvPr id="2" name="Prostokąt 93"/>
          <xdr:cNvSpPr>
            <a:spLocks/>
          </xdr:cNvSpPr>
        </xdr:nvSpPr>
        <xdr:spPr>
          <a:xfrm>
            <a:off x="0" y="0"/>
            <a:ext cx="5752492" cy="570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998805" y="0"/>
            <a:ext cx="2787034" cy="446553"/>
          </a:xfrm>
          <a:prstGeom prst="rect">
            <a:avLst/>
          </a:prstGeom>
          <a:solidFill>
            <a:srgbClr val="1543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Orbis Spółka Akcyjna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jednostka dominująca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062044" y="700503"/>
            <a:ext cx="2741863" cy="345258"/>
          </a:xfrm>
          <a:prstGeom prst="rect">
            <a:avLst/>
          </a:prstGeom>
          <a:solidFill>
            <a:srgbClr val="5B668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                          PODMIOTY ZALEŻNE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4517" y="1256911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UAB Hekon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748639" y="1256911"/>
            <a:ext cx="2055268" cy="340978"/>
          </a:xfrm>
          <a:prstGeom prst="rect">
            <a:avLst/>
          </a:prstGeom>
          <a:solidFill>
            <a:srgbClr val="352664">
              <a:alpha val="9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Hekon-Hotele Ekonomiczne S.A.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726053" y="3145843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Hotels Zrt.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2735087" y="2566609"/>
            <a:ext cx="2055268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Corporate Sp. z o. o.**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748639" y="1943147"/>
            <a:ext cx="2055268" cy="342405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Kontrakty Sp. z o.o.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432975" y="446553"/>
            <a:ext cx="0" cy="238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4806165" y="798944"/>
            <a:ext cx="8017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4790355" y="1369619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4790355" y="3324179"/>
            <a:ext cx="81533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4785838" y="2756358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4806165" y="2057282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4919092" y="1256911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100%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4919092" y="1943147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80,00%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919092" y="2629383"/>
            <a:ext cx="571410" cy="23255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95,08%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919092" y="3201484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PBP OR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8806033" y="7989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633453" y="1486607"/>
            <a:ext cx="1129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H="1">
            <a:off x="1833931" y="1371045"/>
            <a:ext cx="7995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4"/>
          <xdr:cNvSpPr txBox="1">
            <a:spLocks noChangeArrowheads="1"/>
          </xdr:cNvSpPr>
        </xdr:nvSpPr>
        <xdr:spPr>
          <a:xfrm>
            <a:off x="1949117" y="1256911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33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WT Wil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       PODMIOTY ZALEŻNE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kasy Sp. z o.o.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,33%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4" name="Text Box 25"/>
          <xdr:cNvSpPr txBox="1">
            <a:spLocks noChangeArrowheads="1"/>
          </xdr:cNvSpPr>
        </xdr:nvSpPr>
        <xdr:spPr>
          <a:xfrm>
            <a:off x="1949117" y="1943147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UAB Hekon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2518268" y="2057282"/>
            <a:ext cx="228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633453" y="1371045"/>
            <a:ext cx="0" cy="3424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2177229" y="1714877"/>
            <a:ext cx="4562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H="1">
            <a:off x="2633453" y="2629383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2633453" y="2515248"/>
            <a:ext cx="0" cy="4565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6177097" y="4000428"/>
            <a:ext cx="115185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H="1">
            <a:off x="1833931" y="2629383"/>
            <a:ext cx="799522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 flipH="1">
            <a:off x="7432843" y="3085922"/>
            <a:ext cx="343298" cy="142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5601170" y="798944"/>
            <a:ext cx="6776" cy="19588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5605687" y="798944"/>
            <a:ext cx="9034" cy="419160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AutoShape 48"/>
          <xdr:cNvSpPr>
            <a:spLocks/>
          </xdr:cNvSpPr>
        </xdr:nvSpPr>
        <xdr:spPr>
          <a:xfrm>
            <a:off x="9034145" y="422584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Text Box 55"/>
          <xdr:cNvSpPr txBox="1">
            <a:spLocks noChangeArrowheads="1"/>
          </xdr:cNvSpPr>
        </xdr:nvSpPr>
        <xdr:spPr>
          <a:xfrm>
            <a:off x="2735087" y="3693691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Hotels Romania s.r.l. </a:t>
            </a:r>
          </a:p>
        </xdr:txBody>
      </xdr:sp>
      <xdr:sp>
        <xdr:nvSpPr>
          <xdr:cNvPr id="47" name="Text Box 56"/>
          <xdr:cNvSpPr txBox="1">
            <a:spLocks noChangeArrowheads="1"/>
          </xdr:cNvSpPr>
        </xdr:nvSpPr>
        <xdr:spPr>
          <a:xfrm>
            <a:off x="2748639" y="4225845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Katerinska Hotel s.r.o.</a:t>
            </a:r>
          </a:p>
        </xdr:txBody>
      </xdr:sp>
      <xdr:sp>
        <xdr:nvSpPr>
          <xdr:cNvPr id="48" name="Text Box 57"/>
          <xdr:cNvSpPr txBox="1">
            <a:spLocks noChangeArrowheads="1"/>
          </xdr:cNvSpPr>
        </xdr:nvSpPr>
        <xdr:spPr>
          <a:xfrm>
            <a:off x="2726053" y="4786532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Hotek Polska Sp. z o.o.***</a:t>
            </a:r>
          </a:p>
        </xdr:txBody>
      </xdr:sp>
      <xdr:sp>
        <xdr:nvSpPr>
          <xdr:cNvPr id="49" name="Text Box 59"/>
          <xdr:cNvSpPr txBox="1">
            <a:spLocks noChangeArrowheads="1"/>
          </xdr:cNvSpPr>
        </xdr:nvSpPr>
        <xdr:spPr>
          <a:xfrm>
            <a:off x="0" y="2757785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Slovakia, s.r.o.</a:t>
            </a:r>
          </a:p>
        </xdr:txBody>
      </xdr:sp>
      <xdr:sp>
        <xdr:nvSpPr>
          <xdr:cNvPr id="50" name="Text Box 60"/>
          <xdr:cNvSpPr txBox="1">
            <a:spLocks noChangeArrowheads="1"/>
          </xdr:cNvSpPr>
        </xdr:nvSpPr>
        <xdr:spPr>
          <a:xfrm>
            <a:off x="0" y="3100189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Blaha Hotel Szállodaüzemeltető Kft. *</a:t>
            </a:r>
          </a:p>
        </xdr:txBody>
      </xdr:sp>
      <xdr:sp>
        <xdr:nvSpPr>
          <xdr:cNvPr id="51" name="Text Box 61"/>
          <xdr:cNvSpPr txBox="1">
            <a:spLocks noChangeArrowheads="1"/>
          </xdr:cNvSpPr>
        </xdr:nvSpPr>
        <xdr:spPr>
          <a:xfrm>
            <a:off x="6776" y="3428327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WTCM Budapest Kft.**</a:t>
            </a:r>
          </a:p>
        </xdr:txBody>
      </xdr:sp>
      <xdr:sp>
        <xdr:nvSpPr>
          <xdr:cNvPr id="52" name="Text Box 62"/>
          <xdr:cNvSpPr txBox="1">
            <a:spLocks noChangeArrowheads="1"/>
          </xdr:cNvSpPr>
        </xdr:nvSpPr>
        <xdr:spPr>
          <a:xfrm>
            <a:off x="0" y="3999002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Novy Smichov Gate a.s.</a:t>
            </a:r>
          </a:p>
        </xdr:txBody>
      </xdr:sp>
      <xdr:sp>
        <xdr:nvSpPr>
          <xdr:cNvPr id="53" name="Text Box 63"/>
          <xdr:cNvSpPr txBox="1">
            <a:spLocks noChangeArrowheads="1"/>
          </xdr:cNvSpPr>
        </xdr:nvSpPr>
        <xdr:spPr>
          <a:xfrm>
            <a:off x="6776" y="4335700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H-Development  CZ a.s.</a:t>
            </a:r>
          </a:p>
        </xdr:txBody>
      </xdr:sp>
      <xdr:sp>
        <xdr:nvSpPr>
          <xdr:cNvPr id="54" name="Text Box 64"/>
          <xdr:cNvSpPr txBox="1">
            <a:spLocks noChangeArrowheads="1"/>
          </xdr:cNvSpPr>
        </xdr:nvSpPr>
        <xdr:spPr>
          <a:xfrm>
            <a:off x="0" y="4643864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Business Estate Entity  a.s.</a:t>
            </a:r>
          </a:p>
        </xdr:txBody>
      </xdr:sp>
      <xdr:sp>
        <xdr:nvSpPr>
          <xdr:cNvPr id="55" name="Text Box 65"/>
          <xdr:cNvSpPr txBox="1">
            <a:spLocks noChangeArrowheads="1"/>
          </xdr:cNvSpPr>
        </xdr:nvSpPr>
        <xdr:spPr>
          <a:xfrm>
            <a:off x="1946858" y="2757785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6" name="Text Box 66"/>
          <xdr:cNvSpPr txBox="1">
            <a:spLocks noChangeArrowheads="1"/>
          </xdr:cNvSpPr>
        </xdr:nvSpPr>
        <xdr:spPr>
          <a:xfrm>
            <a:off x="1946858" y="3100189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44,42%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7" name="Text Box 67"/>
          <xdr:cNvSpPr txBox="1">
            <a:spLocks noChangeArrowheads="1"/>
          </xdr:cNvSpPr>
        </xdr:nvSpPr>
        <xdr:spPr>
          <a:xfrm>
            <a:off x="1949117" y="342975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8" name="Text Box 68"/>
          <xdr:cNvSpPr txBox="1">
            <a:spLocks noChangeArrowheads="1"/>
          </xdr:cNvSpPr>
        </xdr:nvSpPr>
        <xdr:spPr>
          <a:xfrm>
            <a:off x="1946858" y="399472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9" name="Text Box 69"/>
          <xdr:cNvSpPr txBox="1">
            <a:spLocks noChangeArrowheads="1"/>
          </xdr:cNvSpPr>
        </xdr:nvSpPr>
        <xdr:spPr>
          <a:xfrm>
            <a:off x="1946858" y="4337126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0" name="Text Box 70"/>
          <xdr:cNvSpPr txBox="1">
            <a:spLocks noChangeArrowheads="1"/>
          </xdr:cNvSpPr>
        </xdr:nvSpPr>
        <xdr:spPr>
          <a:xfrm>
            <a:off x="1946858" y="464386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1" name="Line 71"/>
          <xdr:cNvSpPr>
            <a:spLocks/>
          </xdr:cNvSpPr>
        </xdr:nvSpPr>
        <xdr:spPr>
          <a:xfrm flipH="1">
            <a:off x="4785838" y="388486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72"/>
          <xdr:cNvSpPr>
            <a:spLocks/>
          </xdr:cNvSpPr>
        </xdr:nvSpPr>
        <xdr:spPr>
          <a:xfrm flipH="1">
            <a:off x="4808424" y="437564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73"/>
          <xdr:cNvSpPr>
            <a:spLocks/>
          </xdr:cNvSpPr>
        </xdr:nvSpPr>
        <xdr:spPr>
          <a:xfrm flipH="1">
            <a:off x="4808424" y="4984842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Text Box 75"/>
          <xdr:cNvSpPr txBox="1">
            <a:spLocks noChangeArrowheads="1"/>
          </xdr:cNvSpPr>
        </xdr:nvSpPr>
        <xdr:spPr>
          <a:xfrm>
            <a:off x="4919092" y="377073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5" name="Text Box 76"/>
          <xdr:cNvSpPr txBox="1">
            <a:spLocks noChangeArrowheads="1"/>
          </xdr:cNvSpPr>
        </xdr:nvSpPr>
        <xdr:spPr>
          <a:xfrm>
            <a:off x="4919092" y="424439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6" name="Text Box 77"/>
          <xdr:cNvSpPr txBox="1">
            <a:spLocks noChangeArrowheads="1"/>
          </xdr:cNvSpPr>
        </xdr:nvSpPr>
        <xdr:spPr>
          <a:xfrm>
            <a:off x="4919092" y="4873560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7" name="AutoShape 79"/>
          <xdr:cNvSpPr>
            <a:spLocks/>
          </xdr:cNvSpPr>
        </xdr:nvSpPr>
        <xdr:spPr>
          <a:xfrm flipH="1">
            <a:off x="2633453" y="3301352"/>
            <a:ext cx="903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AutoShape 80"/>
          <xdr:cNvSpPr>
            <a:spLocks/>
          </xdr:cNvSpPr>
        </xdr:nvSpPr>
        <xdr:spPr>
          <a:xfrm>
            <a:off x="2518268" y="2873346"/>
            <a:ext cx="115185" cy="429433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AutoShape 81"/>
          <xdr:cNvSpPr>
            <a:spLocks/>
          </xdr:cNvSpPr>
        </xdr:nvSpPr>
        <xdr:spPr>
          <a:xfrm flipV="1">
            <a:off x="2520526" y="3268538"/>
            <a:ext cx="115185" cy="276777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AutoShape 82"/>
          <xdr:cNvSpPr>
            <a:spLocks/>
          </xdr:cNvSpPr>
        </xdr:nvSpPr>
        <xdr:spPr>
          <a:xfrm>
            <a:off x="2518268" y="3214324"/>
            <a:ext cx="11518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AutoShape 83"/>
          <xdr:cNvSpPr>
            <a:spLocks/>
          </xdr:cNvSpPr>
        </xdr:nvSpPr>
        <xdr:spPr>
          <a:xfrm flipH="1" flipV="1">
            <a:off x="1827156" y="287049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AutoShape 84"/>
          <xdr:cNvSpPr>
            <a:spLocks/>
          </xdr:cNvSpPr>
        </xdr:nvSpPr>
        <xdr:spPr>
          <a:xfrm flipH="1" flipV="1">
            <a:off x="1827156" y="3212897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AutoShape 85"/>
          <xdr:cNvSpPr>
            <a:spLocks/>
          </xdr:cNvSpPr>
        </xdr:nvSpPr>
        <xdr:spPr>
          <a:xfrm flipH="1" flipV="1">
            <a:off x="1833931" y="3541035"/>
            <a:ext cx="115185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AutoShape 86"/>
          <xdr:cNvSpPr>
            <a:spLocks/>
          </xdr:cNvSpPr>
        </xdr:nvSpPr>
        <xdr:spPr>
          <a:xfrm flipH="1">
            <a:off x="1827156" y="411028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AutoShape 87"/>
          <xdr:cNvSpPr>
            <a:spLocks/>
          </xdr:cNvSpPr>
        </xdr:nvSpPr>
        <xdr:spPr>
          <a:xfrm flipH="1" flipV="1">
            <a:off x="1833931" y="4448408"/>
            <a:ext cx="112927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AutoShape 88"/>
          <xdr:cNvSpPr>
            <a:spLocks/>
          </xdr:cNvSpPr>
        </xdr:nvSpPr>
        <xdr:spPr>
          <a:xfrm flipH="1" flipV="1">
            <a:off x="1827156" y="4757999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AutoShape 89"/>
          <xdr:cNvSpPr>
            <a:spLocks/>
          </xdr:cNvSpPr>
        </xdr:nvSpPr>
        <xdr:spPr>
          <a:xfrm flipH="1">
            <a:off x="2633453" y="4110283"/>
            <a:ext cx="2259" cy="6477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AutoShape 90"/>
          <xdr:cNvSpPr>
            <a:spLocks/>
          </xdr:cNvSpPr>
        </xdr:nvSpPr>
        <xdr:spPr>
          <a:xfrm>
            <a:off x="2635712" y="4395620"/>
            <a:ext cx="11292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AutoShape 91"/>
          <xdr:cNvSpPr>
            <a:spLocks/>
          </xdr:cNvSpPr>
        </xdr:nvSpPr>
        <xdr:spPr>
          <a:xfrm>
            <a:off x="2518268" y="4110283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AutoShape 92"/>
          <xdr:cNvSpPr>
            <a:spLocks/>
          </xdr:cNvSpPr>
        </xdr:nvSpPr>
        <xdr:spPr>
          <a:xfrm flipV="1">
            <a:off x="2518268" y="4757999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AutoShape 93"/>
          <xdr:cNvSpPr>
            <a:spLocks/>
          </xdr:cNvSpPr>
        </xdr:nvSpPr>
        <xdr:spPr>
          <a:xfrm flipV="1">
            <a:off x="2518268" y="4448408"/>
            <a:ext cx="115185" cy="4280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U-WAW01FS01\Dpt-CORPORATE\03_FINANCE-CONSOLIDATION-REPORTING\RAPORTY_FINANSOWE\sprawozdania%20gieldowe\p&#243;&#322;roczne\Konsolidacja_30.06.2013\Pakiety_sp&#243;&#322;ki\Orbis\Orbis_Pakiet_konsolidacyjny_30.06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"/>
      <sheetName val="b"/>
      <sheetName val=" rw"/>
      <sheetName val="kap"/>
      <sheetName val="cf"/>
      <sheetName val="n do rachunku"/>
      <sheetName val="n do bilansu"/>
      <sheetName val="n do cf"/>
      <sheetName val="rzecz akt trw 30.06.2013"/>
      <sheetName val="rzecz akt trw 31.12.2012"/>
      <sheetName val="rzecz akt trw 30.06.2012"/>
      <sheetName val="rzecz akt trw 30.09.2010"/>
      <sheetName val="WNiP 30.06.2013"/>
      <sheetName val="WNiP 31.12.2012"/>
      <sheetName val="WNiP 30.06.2012"/>
      <sheetName val="WNiP 30.09.2010"/>
      <sheetName val="rezerwy"/>
      <sheetName val="świad prac"/>
      <sheetName val="kred i poży"/>
      <sheetName val="zob war"/>
      <sheetName val="przyszłe zobowiązania inwestycy"/>
      <sheetName val="podmioty powiązane"/>
      <sheetName val="połączenia jed"/>
      <sheetName val="Wspólne przedsięwzięcia"/>
      <sheetName val="inf fin o jedn pow"/>
      <sheetName val="NWK_30.06.2013"/>
      <sheetName val="NWK_30.06.2012"/>
      <sheetName val="NWNK_30.06.2013"/>
      <sheetName val="Działalność zaniechana"/>
      <sheetName val="skład gr kap"/>
      <sheetName val="Wart niemat - zakup"/>
      <sheetName val="Wart. niemat. sprzedaż "/>
      <sheetName val="śr trwałe zakup"/>
      <sheetName val="Śr. trw_sprzedaż "/>
      <sheetName val="Zapasy zakup-sprzedaż"/>
      <sheetName val="Sheet1"/>
      <sheetName val="Sheet2"/>
    </sheetNames>
    <sheetDataSet>
      <sheetData sheetId="2">
        <row r="55">
          <cell r="A55" t="str">
            <v>Zyski i straty aktuarialne z tyt. programu określonych świadczeń pracowniczych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20" sqref="B20:B21"/>
    </sheetView>
  </sheetViews>
  <sheetFormatPr defaultColWidth="10.875" defaultRowHeight="15.75"/>
  <cols>
    <col min="1" max="1" width="4.375" style="2" customWidth="1"/>
    <col min="2" max="2" width="99.875" style="2" customWidth="1"/>
    <col min="3" max="16384" width="10.875" style="2" customWidth="1"/>
  </cols>
  <sheetData>
    <row r="1" ht="147.75" customHeight="1"/>
    <row r="2" spans="1:2" s="4" customFormat="1" ht="40.5" customHeight="1">
      <c r="A2" s="224" t="s">
        <v>262</v>
      </c>
      <c r="B2" s="225"/>
    </row>
    <row r="4" spans="1:3" ht="15">
      <c r="A4" s="226" t="s">
        <v>9</v>
      </c>
      <c r="B4" s="226"/>
      <c r="C4" s="3"/>
    </row>
    <row r="5" spans="1:7" ht="15.75">
      <c r="A5" s="16" t="s">
        <v>26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>
      <c r="A6" s="16" t="s">
        <v>27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>
      <c r="A7" s="16" t="s">
        <v>28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>
      <c r="A8" s="16" t="s">
        <v>29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>
      <c r="A9" s="16" t="s">
        <v>30</v>
      </c>
      <c r="B9" s="17" t="str">
        <f>'Spr. segmentowa'!_Toc293035359</f>
        <v>Sprawozdawczość według segmentów </v>
      </c>
      <c r="C9" s="3"/>
      <c r="D9" s="3"/>
      <c r="E9" s="3"/>
      <c r="F9" s="3"/>
      <c r="G9" s="3"/>
    </row>
    <row r="10" spans="1:7" ht="15.7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>
      <c r="A11" s="16" t="s">
        <v>31</v>
      </c>
      <c r="B11" s="17" t="s">
        <v>135</v>
      </c>
      <c r="C11" s="3"/>
      <c r="D11" s="3"/>
      <c r="E11" s="3"/>
      <c r="F11" s="3"/>
      <c r="G11" s="3"/>
    </row>
    <row r="12" spans="1:7" ht="15.75">
      <c r="A12" s="16" t="s">
        <v>32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>
      <c r="A13" s="16" t="s">
        <v>133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>
      <c r="A14" s="16" t="s">
        <v>150</v>
      </c>
      <c r="B14" s="17" t="str">
        <f>Zatrudnienie!_Toc293035359</f>
        <v>Przeciętne zatrudnienie w Grupie </v>
      </c>
      <c r="C14" s="3"/>
      <c r="D14" s="3"/>
      <c r="E14" s="3"/>
      <c r="F14" s="3"/>
      <c r="G14" s="3"/>
    </row>
    <row r="15" spans="1:7" ht="15.75">
      <c r="A15" s="16" t="s">
        <v>151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>
      <c r="A16" s="16" t="s">
        <v>152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ht="15">
      <c r="A17" s="3"/>
      <c r="B17" s="3"/>
      <c r="C17" s="3"/>
    </row>
    <row r="18" spans="1:2" ht="15">
      <c r="A18" s="1"/>
      <c r="B18" s="3"/>
    </row>
    <row r="19" ht="15">
      <c r="B19" s="21"/>
    </row>
    <row r="20" ht="15">
      <c r="B20" s="21"/>
    </row>
    <row r="23" ht="18" customHeight="1"/>
  </sheetData>
  <sheetProtection/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17" sqref="G17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2" customWidth="1"/>
    <col min="5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9" t="s">
        <v>143</v>
      </c>
    </row>
    <row r="4" spans="2:4" ht="16.5" customHeight="1">
      <c r="B4" s="264" t="s">
        <v>191</v>
      </c>
      <c r="C4" s="265" t="s">
        <v>144</v>
      </c>
      <c r="D4" s="265" t="s">
        <v>145</v>
      </c>
    </row>
    <row r="5" spans="2:4" ht="15.75" thickBot="1">
      <c r="B5" s="228"/>
      <c r="C5" s="266"/>
      <c r="D5" s="266"/>
    </row>
    <row r="6" spans="2:5" ht="16.5" thickBot="1" thickTop="1">
      <c r="B6" s="41" t="s">
        <v>146</v>
      </c>
      <c r="C6" s="100">
        <v>0.517</v>
      </c>
      <c r="D6" s="100">
        <v>0.483</v>
      </c>
      <c r="E6" s="165"/>
    </row>
    <row r="7" spans="2:5" ht="16.5" thickBot="1" thickTop="1">
      <c r="B7" s="12" t="s">
        <v>117</v>
      </c>
      <c r="C7" s="100">
        <v>0.579</v>
      </c>
      <c r="D7" s="100">
        <v>0.421</v>
      </c>
      <c r="E7" s="165"/>
    </row>
    <row r="8" spans="2:5" ht="15.75" thickTop="1">
      <c r="B8" s="60" t="s">
        <v>118</v>
      </c>
      <c r="C8" s="100">
        <v>0.39</v>
      </c>
      <c r="D8" s="100">
        <v>0.61</v>
      </c>
      <c r="E8" s="165"/>
    </row>
    <row r="9" spans="2:5" ht="15">
      <c r="B9" s="60" t="s">
        <v>119</v>
      </c>
      <c r="C9" s="100">
        <v>0.343</v>
      </c>
      <c r="D9" s="100">
        <v>0.657</v>
      </c>
      <c r="E9" s="165"/>
    </row>
    <row r="10" spans="2:5" ht="15">
      <c r="B10" s="24" t="s">
        <v>120</v>
      </c>
      <c r="C10" s="100">
        <v>0.582</v>
      </c>
      <c r="D10" s="100">
        <v>0.418</v>
      </c>
      <c r="E10" s="165"/>
    </row>
    <row r="11" ht="15">
      <c r="E11" s="100"/>
    </row>
    <row r="12" spans="2:5" ht="15">
      <c r="B12" s="264" t="s">
        <v>198</v>
      </c>
      <c r="C12" s="265" t="s">
        <v>144</v>
      </c>
      <c r="D12" s="265" t="s">
        <v>145</v>
      </c>
      <c r="E12" s="100"/>
    </row>
    <row r="13" spans="2:5" ht="15.75" thickBot="1">
      <c r="B13" s="228"/>
      <c r="C13" s="266"/>
      <c r="D13" s="266"/>
      <c r="E13" s="100"/>
    </row>
    <row r="14" spans="2:5" ht="16.5" thickBot="1" thickTop="1">
      <c r="B14" s="41" t="s">
        <v>146</v>
      </c>
      <c r="C14" s="100">
        <v>0.519</v>
      </c>
      <c r="D14" s="100">
        <v>0.481</v>
      </c>
      <c r="E14" s="165"/>
    </row>
    <row r="15" spans="2:5" ht="16.5" thickBot="1" thickTop="1">
      <c r="B15" s="12" t="s">
        <v>117</v>
      </c>
      <c r="C15" s="100">
        <v>0.586</v>
      </c>
      <c r="D15" s="100">
        <v>0.414</v>
      </c>
      <c r="E15" s="165"/>
    </row>
    <row r="16" spans="2:5" ht="15.75" thickTop="1">
      <c r="B16" s="60" t="s">
        <v>118</v>
      </c>
      <c r="C16" s="100">
        <v>0.387</v>
      </c>
      <c r="D16" s="100">
        <v>0.613</v>
      </c>
      <c r="E16" s="165"/>
    </row>
    <row r="17" spans="2:5" ht="15">
      <c r="B17" s="60" t="s">
        <v>119</v>
      </c>
      <c r="C17" s="100">
        <v>0.34</v>
      </c>
      <c r="D17" s="100">
        <v>0.66</v>
      </c>
      <c r="E17" s="165"/>
    </row>
    <row r="18" spans="2:5" ht="15">
      <c r="B18" s="24" t="s">
        <v>120</v>
      </c>
      <c r="C18" s="100">
        <v>0.577</v>
      </c>
      <c r="D18" s="100">
        <v>0.423</v>
      </c>
      <c r="E18" s="165"/>
    </row>
    <row r="19" ht="15">
      <c r="E19" s="100"/>
    </row>
    <row r="20" spans="2:5" ht="15">
      <c r="B20" s="264" t="s">
        <v>193</v>
      </c>
      <c r="C20" s="265" t="s">
        <v>144</v>
      </c>
      <c r="D20" s="265" t="s">
        <v>145</v>
      </c>
      <c r="E20" s="100"/>
    </row>
    <row r="21" spans="2:5" ht="15.75" thickBot="1">
      <c r="B21" s="228"/>
      <c r="C21" s="266"/>
      <c r="D21" s="266"/>
      <c r="E21" s="100"/>
    </row>
    <row r="22" spans="2:5" ht="16.5" thickBot="1" thickTop="1">
      <c r="B22" s="41" t="s">
        <v>146</v>
      </c>
      <c r="C22" s="100">
        <v>0.429</v>
      </c>
      <c r="D22" s="100">
        <v>0.571</v>
      </c>
      <c r="E22" s="165"/>
    </row>
    <row r="23" spans="2:5" ht="16.5" thickBot="1" thickTop="1">
      <c r="B23" s="12" t="s">
        <v>117</v>
      </c>
      <c r="C23" s="100">
        <v>0.481</v>
      </c>
      <c r="D23" s="100">
        <v>0.519</v>
      </c>
      <c r="E23" s="165"/>
    </row>
    <row r="24" spans="2:5" ht="15.75" thickTop="1">
      <c r="B24" s="60" t="s">
        <v>118</v>
      </c>
      <c r="C24" s="100">
        <v>0.322</v>
      </c>
      <c r="D24" s="100">
        <v>0.678</v>
      </c>
      <c r="E24" s="165"/>
    </row>
    <row r="25" spans="2:5" ht="15">
      <c r="B25" s="60" t="s">
        <v>119</v>
      </c>
      <c r="C25" s="100">
        <v>0.339</v>
      </c>
      <c r="D25" s="100">
        <v>0.661</v>
      </c>
      <c r="E25" s="165"/>
    </row>
    <row r="26" spans="2:5" ht="15">
      <c r="B26" s="24" t="s">
        <v>120</v>
      </c>
      <c r="C26" s="100">
        <v>0.46</v>
      </c>
      <c r="D26" s="100">
        <v>0.54</v>
      </c>
      <c r="E26" s="165"/>
    </row>
    <row r="27" ht="15">
      <c r="E27" s="100"/>
    </row>
    <row r="28" spans="2:5" ht="15">
      <c r="B28" s="264" t="s">
        <v>193</v>
      </c>
      <c r="C28" s="265" t="s">
        <v>144</v>
      </c>
      <c r="D28" s="265" t="s">
        <v>145</v>
      </c>
      <c r="E28" s="100"/>
    </row>
    <row r="29" spans="2:5" ht="15.75" thickBot="1">
      <c r="B29" s="228"/>
      <c r="C29" s="266"/>
      <c r="D29" s="266"/>
      <c r="E29" s="100"/>
    </row>
    <row r="30" spans="2:5" ht="16.5" thickBot="1" thickTop="1">
      <c r="B30" s="41" t="s">
        <v>146</v>
      </c>
      <c r="C30" s="100">
        <v>0.45</v>
      </c>
      <c r="D30" s="100">
        <v>0.55</v>
      </c>
      <c r="E30" s="165"/>
    </row>
    <row r="31" spans="2:5" ht="16.5" thickBot="1" thickTop="1">
      <c r="B31" s="12" t="s">
        <v>117</v>
      </c>
      <c r="C31" s="100">
        <v>0.507</v>
      </c>
      <c r="D31" s="100">
        <v>0.493</v>
      </c>
      <c r="E31" s="165"/>
    </row>
    <row r="32" spans="2:5" ht="15.75" thickTop="1">
      <c r="B32" s="60" t="s">
        <v>118</v>
      </c>
      <c r="C32" s="100">
        <v>0.324</v>
      </c>
      <c r="D32" s="100">
        <v>0.676</v>
      </c>
      <c r="E32" s="165"/>
    </row>
    <row r="33" spans="2:5" ht="15">
      <c r="B33" s="60" t="s">
        <v>119</v>
      </c>
      <c r="C33" s="100">
        <v>0.334</v>
      </c>
      <c r="D33" s="100">
        <v>0.666</v>
      </c>
      <c r="E33" s="165"/>
    </row>
    <row r="34" spans="2:5" ht="15">
      <c r="B34" s="24" t="s">
        <v>120</v>
      </c>
      <c r="C34" s="100">
        <v>0.508</v>
      </c>
      <c r="D34" s="100">
        <v>0.492</v>
      </c>
      <c r="E34" s="165"/>
    </row>
    <row r="35" ht="15">
      <c r="E35" s="100"/>
    </row>
    <row r="36" ht="15">
      <c r="E36" s="100"/>
    </row>
    <row r="37" ht="15">
      <c r="E37" s="100"/>
    </row>
    <row r="38" ht="15">
      <c r="E38" s="100"/>
    </row>
    <row r="39" ht="15">
      <c r="E39" s="100"/>
    </row>
    <row r="40" ht="15">
      <c r="E40" s="100"/>
    </row>
    <row r="41" ht="15">
      <c r="E41" s="100"/>
    </row>
    <row r="42" ht="15">
      <c r="E42" s="100"/>
    </row>
    <row r="43" ht="15">
      <c r="E43" s="100"/>
    </row>
    <row r="44" ht="15">
      <c r="E44" s="100"/>
    </row>
    <row r="45" ht="15">
      <c r="E45" s="100"/>
    </row>
    <row r="46" ht="15">
      <c r="E46" s="100"/>
    </row>
    <row r="47" ht="15">
      <c r="E47" s="100"/>
    </row>
    <row r="48" ht="15">
      <c r="E48" s="100"/>
    </row>
    <row r="49" ht="15">
      <c r="E49" s="100"/>
    </row>
    <row r="50" ht="15">
      <c r="E50" s="100"/>
    </row>
    <row r="51" ht="15">
      <c r="E51" s="100"/>
    </row>
    <row r="54" ht="15">
      <c r="E54" s="100"/>
    </row>
  </sheetData>
  <sheetProtection/>
  <mergeCells count="12">
    <mergeCell ref="D4:D5"/>
    <mergeCell ref="C4:C5"/>
    <mergeCell ref="B4:B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121</v>
      </c>
    </row>
    <row r="4" spans="2:5" ht="22.5" customHeight="1" thickTop="1">
      <c r="B4" s="244"/>
      <c r="C4" s="242" t="s">
        <v>199</v>
      </c>
      <c r="D4" s="242" t="s">
        <v>190</v>
      </c>
      <c r="E4" s="242" t="s">
        <v>116</v>
      </c>
    </row>
    <row r="5" spans="2:5" ht="22.5" customHeight="1" thickBot="1">
      <c r="B5" s="245"/>
      <c r="C5" s="243"/>
      <c r="D5" s="243"/>
      <c r="E5" s="243"/>
    </row>
    <row r="6" spans="2:5" ht="16.5" thickBot="1" thickTop="1">
      <c r="B6" s="12" t="s">
        <v>117</v>
      </c>
      <c r="C6" s="159">
        <v>2479</v>
      </c>
      <c r="D6" s="159">
        <v>2439</v>
      </c>
      <c r="E6" s="90">
        <f>(C6-D6)/D6</f>
        <v>0.016400164001640016</v>
      </c>
    </row>
    <row r="7" spans="2:5" ht="16.5" thickBot="1" thickTop="1">
      <c r="B7" s="12" t="s">
        <v>118</v>
      </c>
      <c r="C7" s="166">
        <v>841</v>
      </c>
      <c r="D7" s="159" t="s">
        <v>160</v>
      </c>
      <c r="E7" s="91" t="s">
        <v>160</v>
      </c>
    </row>
    <row r="8" spans="2:5" ht="16.5" thickBot="1" thickTop="1">
      <c r="B8" s="12" t="s">
        <v>119</v>
      </c>
      <c r="C8" s="166">
        <v>208</v>
      </c>
      <c r="D8" s="159" t="s">
        <v>160</v>
      </c>
      <c r="E8" s="91" t="s">
        <v>160</v>
      </c>
    </row>
    <row r="9" spans="2:5" ht="16.5" thickBot="1" thickTop="1">
      <c r="B9" s="12" t="s">
        <v>120</v>
      </c>
      <c r="C9" s="166">
        <f>122+51+70</f>
        <v>243</v>
      </c>
      <c r="D9" s="159">
        <v>74</v>
      </c>
      <c r="E9" s="90">
        <f>(C9-D9)/D9</f>
        <v>2.2837837837837838</v>
      </c>
    </row>
    <row r="10" spans="2:5" ht="16.5" thickBot="1" thickTop="1">
      <c r="B10" s="54" t="s">
        <v>33</v>
      </c>
      <c r="C10" s="92">
        <f>SUM(C6:C9)</f>
        <v>3771</v>
      </c>
      <c r="D10" s="92">
        <f>SUM(D6:D9)</f>
        <v>2513</v>
      </c>
      <c r="E10" s="93">
        <f>(C10-D10)/D10</f>
        <v>0.5005968961400716</v>
      </c>
    </row>
    <row r="11" ht="15.75" thickTop="1"/>
  </sheetData>
  <sheetProtection/>
  <mergeCells count="4">
    <mergeCell ref="B4:B5"/>
    <mergeCell ref="C4:C5"/>
    <mergeCell ref="D4:D5"/>
    <mergeCell ref="E4:E5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4">
      <selection activeCell="C37" sqref="C37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5" t="s">
        <v>122</v>
      </c>
    </row>
    <row r="4" ht="15">
      <c r="B4" s="1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spans="2:3" ht="40.5" customHeight="1">
      <c r="B36" s="267" t="s">
        <v>231</v>
      </c>
      <c r="C36" s="267"/>
    </row>
  </sheetData>
  <sheetProtection/>
  <mergeCells count="1">
    <mergeCell ref="B36:C36"/>
  </mergeCells>
  <hyperlinks>
    <hyperlink ref="A1" location="Tytuł!A1" display="Spis treści"/>
  </hyperlinks>
  <printOptions/>
  <pageMargins left="0.75" right="0.75" top="1" bottom="1" header="0.5" footer="0.5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28" sqref="D28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125</v>
      </c>
    </row>
    <row r="4" spans="2:4" ht="46.5" customHeight="1" thickBot="1" thickTop="1">
      <c r="B4" s="94" t="s">
        <v>123</v>
      </c>
      <c r="C4" s="95" t="s">
        <v>124</v>
      </c>
      <c r="D4" s="95" t="s">
        <v>232</v>
      </c>
    </row>
    <row r="5" spans="2:4" ht="16.5" thickBot="1" thickTop="1">
      <c r="B5" s="12" t="s">
        <v>161</v>
      </c>
      <c r="C5" s="96">
        <v>24276415</v>
      </c>
      <c r="D5" s="84">
        <v>52.69</v>
      </c>
    </row>
    <row r="6" spans="2:4" ht="16.5" thickBot="1" thickTop="1">
      <c r="B6" s="97" t="s">
        <v>162</v>
      </c>
      <c r="C6" s="98">
        <v>2303849</v>
      </c>
      <c r="D6" s="99">
        <v>4.99</v>
      </c>
    </row>
    <row r="7" spans="2:4" ht="16.5" thickBot="1" thickTop="1">
      <c r="B7" s="12" t="s">
        <v>163</v>
      </c>
      <c r="C7" s="96">
        <v>4577880</v>
      </c>
      <c r="D7" s="84">
        <v>9.94</v>
      </c>
    </row>
    <row r="8" spans="2:4" ht="16.5" thickBot="1" thickTop="1">
      <c r="B8" s="12" t="s">
        <v>287</v>
      </c>
      <c r="C8" s="96">
        <v>2391368</v>
      </c>
      <c r="D8" s="84">
        <v>5.19</v>
      </c>
    </row>
    <row r="9" spans="2:4" ht="27.75" customHeight="1" thickBot="1" thickTop="1">
      <c r="B9" s="137" t="s">
        <v>164</v>
      </c>
      <c r="C9" s="96">
        <v>2357156</v>
      </c>
      <c r="D9" s="84">
        <v>5.12</v>
      </c>
    </row>
    <row r="10" ht="16.5" thickBot="1" thickTop="1">
      <c r="B10" s="12"/>
    </row>
    <row r="11" ht="15.75" thickTop="1"/>
  </sheetData>
  <sheetProtection/>
  <hyperlinks>
    <hyperlink ref="A1" location="Tytuł!A1" display="Spis treści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" sqref="B17"/>
    </sheetView>
  </sheetViews>
  <sheetFormatPr defaultColWidth="10.875" defaultRowHeight="15.75" outlineLevelCol="1"/>
  <cols>
    <col min="1" max="1" width="5.00390625" style="2" customWidth="1"/>
    <col min="2" max="2" width="74.875" style="5" customWidth="1"/>
    <col min="3" max="3" width="14.875" style="5" customWidth="1"/>
    <col min="4" max="5" width="14.875" style="5" customWidth="1" outlineLevel="1"/>
    <col min="6" max="6" width="14.875" style="2" customWidth="1" outlineLevel="1"/>
    <col min="7" max="7" width="14.875" style="2" customWidth="1"/>
    <col min="8" max="10" width="14.875" style="2" customWidth="1" outlineLevel="1"/>
    <col min="11" max="16384" width="10.875" style="2" customWidth="1"/>
  </cols>
  <sheetData>
    <row r="1" ht="15.75">
      <c r="A1" s="9" t="s">
        <v>9</v>
      </c>
    </row>
    <row r="2" ht="15.75">
      <c r="A2" s="9"/>
    </row>
    <row r="3" spans="2:8" ht="18">
      <c r="B3" s="14" t="s">
        <v>44</v>
      </c>
      <c r="C3" s="14"/>
      <c r="D3" s="14"/>
      <c r="E3" s="14"/>
      <c r="F3" s="13"/>
      <c r="G3" s="13"/>
      <c r="H3" s="13"/>
    </row>
    <row r="4" spans="1:10" s="1" customFormat="1" ht="46.5" customHeight="1" thickBot="1">
      <c r="A4" s="7"/>
      <c r="B4" s="135"/>
      <c r="C4" s="25" t="s">
        <v>199</v>
      </c>
      <c r="D4" s="25" t="s">
        <v>193</v>
      </c>
      <c r="E4" s="25" t="s">
        <v>234</v>
      </c>
      <c r="F4" s="25" t="s">
        <v>235</v>
      </c>
      <c r="G4" s="25" t="s">
        <v>190</v>
      </c>
      <c r="H4" s="25" t="s">
        <v>194</v>
      </c>
      <c r="I4" s="25" t="s">
        <v>236</v>
      </c>
      <c r="J4" s="25" t="s">
        <v>237</v>
      </c>
    </row>
    <row r="5" spans="1:13" s="5" customFormat="1" ht="16.5" thickBot="1" thickTop="1">
      <c r="A5" s="7"/>
      <c r="B5" s="136" t="s">
        <v>34</v>
      </c>
      <c r="C5" s="112">
        <v>954529</v>
      </c>
      <c r="D5" s="112">
        <f>C5-SUM(E5,F5)</f>
        <v>362903</v>
      </c>
      <c r="E5" s="112">
        <v>362425</v>
      </c>
      <c r="F5" s="112">
        <v>229201</v>
      </c>
      <c r="G5" s="112">
        <v>530944</v>
      </c>
      <c r="H5" s="112">
        <v>204160</v>
      </c>
      <c r="I5" s="112">
        <v>198290</v>
      </c>
      <c r="J5" s="112">
        <v>128494</v>
      </c>
      <c r="L5" s="222"/>
      <c r="M5" s="222"/>
    </row>
    <row r="6" spans="1:13" s="5" customFormat="1" ht="16.5" thickBot="1" thickTop="1">
      <c r="A6" s="7"/>
      <c r="B6" s="137" t="s">
        <v>17</v>
      </c>
      <c r="C6" s="106">
        <v>-193476</v>
      </c>
      <c r="D6" s="106">
        <v>-70437</v>
      </c>
      <c r="E6" s="106">
        <v>-69386</v>
      </c>
      <c r="F6" s="106">
        <v>-53653</v>
      </c>
      <c r="G6" s="106">
        <v>-114451</v>
      </c>
      <c r="H6" s="106">
        <v>-42047</v>
      </c>
      <c r="I6" s="106">
        <v>-40313</v>
      </c>
      <c r="J6" s="106">
        <v>-32091</v>
      </c>
      <c r="L6" s="222"/>
      <c r="M6" s="222"/>
    </row>
    <row r="7" spans="1:13" s="5" customFormat="1" ht="16.5" thickBot="1" thickTop="1">
      <c r="A7" s="7"/>
      <c r="B7" s="137" t="s">
        <v>35</v>
      </c>
      <c r="C7" s="106">
        <v>-234812</v>
      </c>
      <c r="D7" s="106">
        <v>-78663</v>
      </c>
      <c r="E7" s="106">
        <v>-79281</v>
      </c>
      <c r="F7" s="106">
        <v>-76868</v>
      </c>
      <c r="G7" s="106">
        <v>-143176</v>
      </c>
      <c r="H7" s="106">
        <v>-47748</v>
      </c>
      <c r="I7" s="106">
        <v>-48473</v>
      </c>
      <c r="J7" s="106">
        <v>-46955</v>
      </c>
      <c r="L7" s="222"/>
      <c r="M7" s="222"/>
    </row>
    <row r="8" spans="1:13" s="5" customFormat="1" ht="16.5" thickBot="1" thickTop="1">
      <c r="A8" s="7"/>
      <c r="B8" s="137" t="s">
        <v>16</v>
      </c>
      <c r="C8" s="106">
        <v>-143597</v>
      </c>
      <c r="D8" s="106">
        <v>-51735</v>
      </c>
      <c r="E8" s="106">
        <v>-49217</v>
      </c>
      <c r="F8" s="106">
        <v>-42645</v>
      </c>
      <c r="G8" s="106">
        <v>-82472</v>
      </c>
      <c r="H8" s="106">
        <v>-29581</v>
      </c>
      <c r="I8" s="106">
        <v>-28780</v>
      </c>
      <c r="J8" s="106">
        <v>-24111</v>
      </c>
      <c r="L8" s="222"/>
      <c r="M8" s="222"/>
    </row>
    <row r="9" spans="1:13" s="5" customFormat="1" ht="16.5" thickBot="1" thickTop="1">
      <c r="A9" s="7"/>
      <c r="B9" s="137" t="s">
        <v>18</v>
      </c>
      <c r="C9" s="106">
        <v>-32393</v>
      </c>
      <c r="D9" s="106">
        <v>-10903</v>
      </c>
      <c r="E9" s="106">
        <v>-11362</v>
      </c>
      <c r="F9" s="106">
        <v>-10128</v>
      </c>
      <c r="G9" s="106">
        <v>-23113</v>
      </c>
      <c r="H9" s="106">
        <v>-7709</v>
      </c>
      <c r="I9" s="106">
        <v>-7747</v>
      </c>
      <c r="J9" s="106">
        <v>-7657</v>
      </c>
      <c r="L9" s="222"/>
      <c r="M9" s="222"/>
    </row>
    <row r="10" spans="1:13" s="5" customFormat="1" ht="16.5" thickBot="1" thickTop="1">
      <c r="A10" s="6"/>
      <c r="B10" s="137" t="s">
        <v>19</v>
      </c>
      <c r="C10" s="106">
        <v>-12361</v>
      </c>
      <c r="D10" s="106">
        <v>-4967</v>
      </c>
      <c r="E10" s="106">
        <v>-3455</v>
      </c>
      <c r="F10" s="106">
        <v>-3939</v>
      </c>
      <c r="G10" s="106">
        <v>-4675</v>
      </c>
      <c r="H10" s="106">
        <v>-1579</v>
      </c>
      <c r="I10" s="106">
        <v>-1794</v>
      </c>
      <c r="J10" s="106">
        <v>-1302</v>
      </c>
      <c r="L10" s="222"/>
      <c r="M10" s="222"/>
    </row>
    <row r="11" spans="1:13" s="5" customFormat="1" ht="16.5" thickBot="1" thickTop="1">
      <c r="A11" s="7"/>
      <c r="B11" s="137" t="s">
        <v>36</v>
      </c>
      <c r="C11" s="106">
        <v>1433</v>
      </c>
      <c r="D11" s="106">
        <v>-35</v>
      </c>
      <c r="E11" s="106">
        <v>540</v>
      </c>
      <c r="F11" s="106">
        <v>928</v>
      </c>
      <c r="G11" s="106">
        <v>589</v>
      </c>
      <c r="H11" s="106">
        <v>-294</v>
      </c>
      <c r="I11" s="106">
        <v>798</v>
      </c>
      <c r="J11" s="106">
        <v>85</v>
      </c>
      <c r="L11" s="222"/>
      <c r="M11" s="222"/>
    </row>
    <row r="12" spans="1:13" s="5" customFormat="1" ht="16.5" thickBot="1" thickTop="1">
      <c r="A12" s="7"/>
      <c r="B12" s="134" t="s">
        <v>37</v>
      </c>
      <c r="C12" s="103">
        <f aca="true" t="shared" si="0" ref="C12:H12">SUM(C5:C11)</f>
        <v>339323</v>
      </c>
      <c r="D12" s="103">
        <f t="shared" si="0"/>
        <v>146163</v>
      </c>
      <c r="E12" s="103">
        <f t="shared" si="0"/>
        <v>150264</v>
      </c>
      <c r="F12" s="103">
        <f t="shared" si="0"/>
        <v>42896</v>
      </c>
      <c r="G12" s="103">
        <f t="shared" si="0"/>
        <v>163646</v>
      </c>
      <c r="H12" s="103">
        <f t="shared" si="0"/>
        <v>75202</v>
      </c>
      <c r="I12" s="103">
        <f>SUM(I5:I11)</f>
        <v>71981</v>
      </c>
      <c r="J12" s="103">
        <f>SUM(J5:J11)</f>
        <v>16463</v>
      </c>
      <c r="L12" s="222"/>
      <c r="M12" s="222"/>
    </row>
    <row r="13" spans="1:13" s="5" customFormat="1" ht="16.5" thickBot="1" thickTop="1">
      <c r="A13" s="7"/>
      <c r="B13" s="137" t="s">
        <v>38</v>
      </c>
      <c r="C13" s="89">
        <v>-76070</v>
      </c>
      <c r="D13" s="106">
        <v>-26028</v>
      </c>
      <c r="E13" s="89">
        <v>-25420</v>
      </c>
      <c r="F13" s="89">
        <v>-24622</v>
      </c>
      <c r="G13" s="89">
        <v>-3449</v>
      </c>
      <c r="H13" s="89">
        <v>-1151</v>
      </c>
      <c r="I13" s="89">
        <v>-1145</v>
      </c>
      <c r="J13" s="89">
        <v>-1153</v>
      </c>
      <c r="L13" s="222"/>
      <c r="M13" s="222"/>
    </row>
    <row r="14" spans="1:13" s="5" customFormat="1" ht="16.5" thickBot="1" thickTop="1">
      <c r="A14" s="7"/>
      <c r="B14" s="134" t="s">
        <v>39</v>
      </c>
      <c r="C14" s="87">
        <f aca="true" t="shared" si="1" ref="C14:H14">SUM(C12:C13)</f>
        <v>263253</v>
      </c>
      <c r="D14" s="87">
        <f t="shared" si="1"/>
        <v>120135</v>
      </c>
      <c r="E14" s="87">
        <f t="shared" si="1"/>
        <v>124844</v>
      </c>
      <c r="F14" s="87">
        <f t="shared" si="1"/>
        <v>18274</v>
      </c>
      <c r="G14" s="87">
        <f t="shared" si="1"/>
        <v>160197</v>
      </c>
      <c r="H14" s="87">
        <f t="shared" si="1"/>
        <v>74051</v>
      </c>
      <c r="I14" s="87">
        <f>SUM(I12:I13)</f>
        <v>70836</v>
      </c>
      <c r="J14" s="87">
        <f>SUM(J12:J13)</f>
        <v>15310</v>
      </c>
      <c r="L14" s="222"/>
      <c r="M14" s="222"/>
    </row>
    <row r="15" spans="1:13" s="5" customFormat="1" ht="16.5" thickBot="1" thickTop="1">
      <c r="A15" s="7"/>
      <c r="B15" s="137" t="s">
        <v>15</v>
      </c>
      <c r="C15" s="89">
        <v>-103946</v>
      </c>
      <c r="D15" s="106">
        <v>-34758</v>
      </c>
      <c r="E15" s="89">
        <v>-34859</v>
      </c>
      <c r="F15" s="89">
        <v>-34329</v>
      </c>
      <c r="G15" s="89">
        <v>-83231</v>
      </c>
      <c r="H15" s="89">
        <v>-27864</v>
      </c>
      <c r="I15" s="89">
        <v>-27330</v>
      </c>
      <c r="J15" s="89">
        <v>-28037</v>
      </c>
      <c r="L15" s="222"/>
      <c r="M15" s="222"/>
    </row>
    <row r="16" spans="1:13" s="5" customFormat="1" ht="16.5" thickBot="1" thickTop="1">
      <c r="A16" s="7"/>
      <c r="B16" s="134" t="s">
        <v>176</v>
      </c>
      <c r="C16" s="87">
        <f aca="true" t="shared" si="2" ref="C16:H16">SUM(C14:C15)</f>
        <v>159307</v>
      </c>
      <c r="D16" s="87">
        <f t="shared" si="2"/>
        <v>85377</v>
      </c>
      <c r="E16" s="87">
        <f t="shared" si="2"/>
        <v>89985</v>
      </c>
      <c r="F16" s="87">
        <f t="shared" si="2"/>
        <v>-16055</v>
      </c>
      <c r="G16" s="87">
        <f t="shared" si="2"/>
        <v>76966</v>
      </c>
      <c r="H16" s="87">
        <f t="shared" si="2"/>
        <v>46187</v>
      </c>
      <c r="I16" s="87">
        <f>SUM(I14:I15)</f>
        <v>43506</v>
      </c>
      <c r="J16" s="87">
        <f>SUM(J14:J15)</f>
        <v>-12727</v>
      </c>
      <c r="L16" s="222"/>
      <c r="M16" s="222"/>
    </row>
    <row r="17" spans="1:13" s="5" customFormat="1" ht="16.5" thickBot="1" thickTop="1">
      <c r="A17" s="10"/>
      <c r="B17" s="137" t="s">
        <v>189</v>
      </c>
      <c r="C17" s="89">
        <v>9953</v>
      </c>
      <c r="D17" s="106">
        <v>9953</v>
      </c>
      <c r="E17" s="89">
        <v>0</v>
      </c>
      <c r="F17" s="89">
        <v>0</v>
      </c>
      <c r="G17" s="89">
        <v>3411</v>
      </c>
      <c r="H17" s="89">
        <v>3411</v>
      </c>
      <c r="I17" s="89">
        <v>0</v>
      </c>
      <c r="J17" s="89">
        <v>0</v>
      </c>
      <c r="L17" s="222"/>
      <c r="M17" s="222"/>
    </row>
    <row r="18" spans="1:13" s="5" customFormat="1" ht="16.5" thickBot="1" thickTop="1">
      <c r="A18" s="6"/>
      <c r="B18" s="137" t="s">
        <v>40</v>
      </c>
      <c r="C18" s="89">
        <v>-1034</v>
      </c>
      <c r="D18" s="106">
        <v>-2</v>
      </c>
      <c r="E18" s="176">
        <v>-123</v>
      </c>
      <c r="F18" s="176">
        <v>-909</v>
      </c>
      <c r="G18" s="89">
        <v>-1397</v>
      </c>
      <c r="H18" s="89">
        <v>-1397</v>
      </c>
      <c r="I18" s="89">
        <v>0</v>
      </c>
      <c r="J18" s="89">
        <v>0</v>
      </c>
      <c r="L18" s="222"/>
      <c r="M18" s="222"/>
    </row>
    <row r="19" spans="1:13" s="5" customFormat="1" ht="16.5" thickBot="1" thickTop="1">
      <c r="A19" s="7"/>
      <c r="B19" s="137" t="s">
        <v>41</v>
      </c>
      <c r="C19" s="89">
        <v>-1547</v>
      </c>
      <c r="D19" s="106">
        <v>0</v>
      </c>
      <c r="E19" s="176">
        <v>0</v>
      </c>
      <c r="F19" s="176">
        <v>-1547</v>
      </c>
      <c r="G19" s="89">
        <v>0</v>
      </c>
      <c r="H19" s="89">
        <v>0</v>
      </c>
      <c r="I19" s="89">
        <v>0</v>
      </c>
      <c r="J19" s="89">
        <v>0</v>
      </c>
      <c r="L19" s="222"/>
      <c r="M19" s="222"/>
    </row>
    <row r="20" spans="1:13" s="5" customFormat="1" ht="16.5" thickBot="1" thickTop="1">
      <c r="A20" s="7"/>
      <c r="B20" s="134" t="s">
        <v>175</v>
      </c>
      <c r="C20" s="87">
        <f aca="true" t="shared" si="3" ref="C20:H20">SUM(C16:C19)</f>
        <v>166679</v>
      </c>
      <c r="D20" s="87">
        <f t="shared" si="3"/>
        <v>95328</v>
      </c>
      <c r="E20" s="87">
        <f t="shared" si="3"/>
        <v>89862</v>
      </c>
      <c r="F20" s="87">
        <f t="shared" si="3"/>
        <v>-18511</v>
      </c>
      <c r="G20" s="87">
        <f t="shared" si="3"/>
        <v>78980</v>
      </c>
      <c r="H20" s="87">
        <f t="shared" si="3"/>
        <v>48201</v>
      </c>
      <c r="I20" s="87">
        <f>SUM(I16:I19)</f>
        <v>43506</v>
      </c>
      <c r="J20" s="87">
        <f>SUM(J16:J19)</f>
        <v>-12727</v>
      </c>
      <c r="L20" s="222"/>
      <c r="M20" s="222"/>
    </row>
    <row r="21" spans="1:13" s="5" customFormat="1" ht="16.5" thickBot="1" thickTop="1">
      <c r="A21" s="11"/>
      <c r="B21" s="137" t="s">
        <v>172</v>
      </c>
      <c r="C21" s="89">
        <v>0</v>
      </c>
      <c r="D21" s="106">
        <v>0</v>
      </c>
      <c r="E21" s="176">
        <v>0</v>
      </c>
      <c r="F21" s="176">
        <v>0</v>
      </c>
      <c r="G21" s="89">
        <v>965</v>
      </c>
      <c r="H21" s="89">
        <v>0</v>
      </c>
      <c r="I21" s="89">
        <v>965</v>
      </c>
      <c r="J21" s="89">
        <v>0</v>
      </c>
      <c r="L21" s="222"/>
      <c r="M21" s="222"/>
    </row>
    <row r="22" spans="1:13" s="5" customFormat="1" ht="16.5" thickBot="1" thickTop="1">
      <c r="A22" s="7"/>
      <c r="B22" s="137" t="s">
        <v>7</v>
      </c>
      <c r="C22" s="89">
        <v>6077</v>
      </c>
      <c r="D22" s="106">
        <v>504</v>
      </c>
      <c r="E22" s="176">
        <v>5175</v>
      </c>
      <c r="F22" s="176">
        <v>398</v>
      </c>
      <c r="G22" s="89">
        <v>3755</v>
      </c>
      <c r="H22" s="89">
        <v>1500</v>
      </c>
      <c r="I22" s="89">
        <v>1170</v>
      </c>
      <c r="J22" s="89">
        <v>1085</v>
      </c>
      <c r="L22" s="222"/>
      <c r="M22" s="222"/>
    </row>
    <row r="23" spans="1:13" s="5" customFormat="1" ht="16.5" thickBot="1" thickTop="1">
      <c r="A23" s="7"/>
      <c r="B23" s="137" t="s">
        <v>42</v>
      </c>
      <c r="C23" s="89">
        <v>-12079</v>
      </c>
      <c r="D23" s="106">
        <v>-3684</v>
      </c>
      <c r="E23" s="176">
        <v>-4404</v>
      </c>
      <c r="F23" s="176">
        <v>-3991</v>
      </c>
      <c r="G23" s="89">
        <v>-784</v>
      </c>
      <c r="H23" s="89">
        <v>-83</v>
      </c>
      <c r="I23" s="89">
        <v>-550</v>
      </c>
      <c r="J23" s="89">
        <v>-151</v>
      </c>
      <c r="L23" s="222"/>
      <c r="M23" s="222"/>
    </row>
    <row r="24" spans="1:13" s="5" customFormat="1" ht="16.5" thickBot="1" thickTop="1">
      <c r="A24" s="7"/>
      <c r="B24" s="137" t="s">
        <v>43</v>
      </c>
      <c r="C24" s="89">
        <v>-13</v>
      </c>
      <c r="D24" s="106">
        <v>111</v>
      </c>
      <c r="E24" s="176">
        <v>5</v>
      </c>
      <c r="F24" s="176">
        <v>-129</v>
      </c>
      <c r="G24" s="89">
        <v>0</v>
      </c>
      <c r="H24" s="89">
        <v>0</v>
      </c>
      <c r="I24" s="89">
        <v>0</v>
      </c>
      <c r="J24" s="89">
        <v>0</v>
      </c>
      <c r="L24" s="222"/>
      <c r="M24" s="222"/>
    </row>
    <row r="25" spans="1:13" s="5" customFormat="1" ht="16.5" thickBot="1" thickTop="1">
      <c r="A25" s="7"/>
      <c r="B25" s="134" t="s">
        <v>174</v>
      </c>
      <c r="C25" s="87">
        <f aca="true" t="shared" si="4" ref="C25:H25">SUM(C20:C24)</f>
        <v>160664</v>
      </c>
      <c r="D25" s="87">
        <f t="shared" si="4"/>
        <v>92259</v>
      </c>
      <c r="E25" s="87">
        <f t="shared" si="4"/>
        <v>90638</v>
      </c>
      <c r="F25" s="87">
        <f t="shared" si="4"/>
        <v>-22233</v>
      </c>
      <c r="G25" s="87">
        <f t="shared" si="4"/>
        <v>82916</v>
      </c>
      <c r="H25" s="87">
        <f t="shared" si="4"/>
        <v>49618</v>
      </c>
      <c r="I25" s="87">
        <f>SUM(I20:I24)</f>
        <v>45091</v>
      </c>
      <c r="J25" s="87">
        <f>SUM(J20:J24)</f>
        <v>-11793</v>
      </c>
      <c r="L25" s="222"/>
      <c r="M25" s="222"/>
    </row>
    <row r="26" spans="1:13" s="5" customFormat="1" ht="16.5" thickBot="1" thickTop="1">
      <c r="A26" s="7"/>
      <c r="B26" s="137" t="s">
        <v>8</v>
      </c>
      <c r="C26" s="124">
        <v>-31578</v>
      </c>
      <c r="D26" s="196">
        <v>-16450</v>
      </c>
      <c r="E26" s="176">
        <v>-15029</v>
      </c>
      <c r="F26" s="176">
        <v>-99</v>
      </c>
      <c r="G26" s="124">
        <v>-16751</v>
      </c>
      <c r="H26" s="124">
        <v>-9738</v>
      </c>
      <c r="I26" s="124">
        <v>-8850</v>
      </c>
      <c r="J26" s="124">
        <v>1837</v>
      </c>
      <c r="L26" s="222"/>
      <c r="M26" s="222"/>
    </row>
    <row r="27" spans="1:13" s="5" customFormat="1" ht="16.5" thickBot="1" thickTop="1">
      <c r="A27" s="7"/>
      <c r="B27" s="134" t="s">
        <v>173</v>
      </c>
      <c r="C27" s="87">
        <f aca="true" t="shared" si="5" ref="C27:H27">SUM(C25:C26)</f>
        <v>129086</v>
      </c>
      <c r="D27" s="87">
        <f t="shared" si="5"/>
        <v>75809</v>
      </c>
      <c r="E27" s="87">
        <f t="shared" si="5"/>
        <v>75609</v>
      </c>
      <c r="F27" s="87">
        <f t="shared" si="5"/>
        <v>-22332</v>
      </c>
      <c r="G27" s="87">
        <f t="shared" si="5"/>
        <v>66165</v>
      </c>
      <c r="H27" s="87">
        <f t="shared" si="5"/>
        <v>39880</v>
      </c>
      <c r="I27" s="87">
        <f>SUM(I25:I26)</f>
        <v>36241</v>
      </c>
      <c r="J27" s="87">
        <f>SUM(J25:J26)</f>
        <v>-9956</v>
      </c>
      <c r="L27" s="222"/>
      <c r="M27" s="222"/>
    </row>
    <row r="28" spans="1:13" s="5" customFormat="1" ht="16.5" thickBot="1" thickTop="1">
      <c r="A28" s="7"/>
      <c r="B28" s="137" t="s">
        <v>154</v>
      </c>
      <c r="C28" s="89">
        <v>129072</v>
      </c>
      <c r="D28" s="106">
        <v>75796</v>
      </c>
      <c r="E28" s="177">
        <v>75594</v>
      </c>
      <c r="F28" s="177">
        <v>-22318</v>
      </c>
      <c r="G28" s="89">
        <v>66165</v>
      </c>
      <c r="H28" s="89">
        <v>39880</v>
      </c>
      <c r="I28" s="89">
        <v>36241</v>
      </c>
      <c r="J28" s="89">
        <v>-9956</v>
      </c>
      <c r="L28" s="222"/>
      <c r="M28" s="222"/>
    </row>
    <row r="29" spans="1:13" s="5" customFormat="1" ht="16.5" thickBot="1" thickTop="1">
      <c r="A29" s="7"/>
      <c r="B29" s="137" t="s">
        <v>155</v>
      </c>
      <c r="C29" s="124">
        <v>14</v>
      </c>
      <c r="D29" s="106">
        <v>13</v>
      </c>
      <c r="E29" s="176">
        <v>15</v>
      </c>
      <c r="F29" s="176">
        <v>-14</v>
      </c>
      <c r="G29" s="124">
        <v>0</v>
      </c>
      <c r="H29" s="124">
        <v>0</v>
      </c>
      <c r="I29" s="124">
        <v>0</v>
      </c>
      <c r="J29" s="124">
        <v>0</v>
      </c>
      <c r="L29" s="222"/>
      <c r="M29" s="222"/>
    </row>
    <row r="30" spans="1:13" s="5" customFormat="1" ht="16.5" thickBot="1" thickTop="1">
      <c r="A30" s="7"/>
      <c r="B30" s="138"/>
      <c r="C30" s="139"/>
      <c r="D30" s="139"/>
      <c r="E30" s="140"/>
      <c r="F30" s="140"/>
      <c r="G30" s="139"/>
      <c r="H30" s="139"/>
      <c r="I30" s="139"/>
      <c r="J30" s="139"/>
      <c r="L30" s="222"/>
      <c r="M30" s="222"/>
    </row>
    <row r="31" spans="1:13" s="5" customFormat="1" ht="16.5" thickBot="1" thickTop="1">
      <c r="A31" s="7"/>
      <c r="B31" s="134" t="s">
        <v>177</v>
      </c>
      <c r="C31" s="140"/>
      <c r="D31" s="140"/>
      <c r="E31" s="140"/>
      <c r="F31" s="140"/>
      <c r="G31" s="140"/>
      <c r="H31" s="140"/>
      <c r="I31" s="140"/>
      <c r="J31" s="140"/>
      <c r="L31" s="222"/>
      <c r="M31" s="222"/>
    </row>
    <row r="32" spans="1:13" s="5" customFormat="1" ht="15.75" thickTop="1">
      <c r="A32" s="7"/>
      <c r="B32" s="141" t="s">
        <v>156</v>
      </c>
      <c r="C32" s="142">
        <f>C28*1000/46077008</f>
        <v>2.801223551668112</v>
      </c>
      <c r="D32" s="142">
        <f>D28*1000/46077008</f>
        <v>1.6449852820304651</v>
      </c>
      <c r="E32" s="142">
        <f>E28*1000/46077008</f>
        <v>1.6406013168216131</v>
      </c>
      <c r="F32" s="142">
        <f>F28*1000/46077008</f>
        <v>-0.48436304718396644</v>
      </c>
      <c r="G32" s="142">
        <f>G28*1000/46077008</f>
        <v>1.4359656338796998</v>
      </c>
      <c r="H32" s="142">
        <f>H28*1000/46077008</f>
        <v>0.8655075867773359</v>
      </c>
      <c r="I32" s="142">
        <f>I28*1000/46077008</f>
        <v>0.7865311046238072</v>
      </c>
      <c r="J32" s="142">
        <f>J28*1000/46077008</f>
        <v>-0.21607305752144323</v>
      </c>
      <c r="L32" s="223"/>
      <c r="M32" s="223"/>
    </row>
    <row r="33" spans="1:13" s="5" customFormat="1" ht="15">
      <c r="A33" s="7"/>
      <c r="B33" s="8"/>
      <c r="C33" s="8"/>
      <c r="D33" s="8"/>
      <c r="E33" s="8"/>
      <c r="L33" s="222"/>
      <c r="M33" s="222"/>
    </row>
    <row r="34" spans="1:13" s="5" customFormat="1" ht="18">
      <c r="A34" s="7"/>
      <c r="B34" s="14" t="s">
        <v>228</v>
      </c>
      <c r="C34" s="14"/>
      <c r="D34" s="14"/>
      <c r="E34" s="14"/>
      <c r="L34" s="222"/>
      <c r="M34" s="222"/>
    </row>
    <row r="35" spans="1:13" s="5" customFormat="1" ht="46.5" customHeight="1" thickBot="1">
      <c r="A35" s="7"/>
      <c r="B35" s="135"/>
      <c r="C35" s="25" t="str">
        <f>C4</f>
        <v>9 miesięcy zakończonych 30.09.2015</v>
      </c>
      <c r="D35" s="25" t="str">
        <f aca="true" t="shared" si="6" ref="D35:J35">D4</f>
        <v>III kwartał 2015</v>
      </c>
      <c r="E35" s="25" t="str">
        <f t="shared" si="6"/>
        <v>II kwartał 2015</v>
      </c>
      <c r="F35" s="25" t="str">
        <f t="shared" si="6"/>
        <v>I kwartał 2015</v>
      </c>
      <c r="G35" s="25" t="str">
        <f t="shared" si="6"/>
        <v>9 miesięcy zakończonych 30.09.2014</v>
      </c>
      <c r="H35" s="25" t="str">
        <f t="shared" si="6"/>
        <v>III kwartał 2014</v>
      </c>
      <c r="I35" s="25" t="str">
        <f t="shared" si="6"/>
        <v>II kwartał 2014</v>
      </c>
      <c r="J35" s="25" t="str">
        <f t="shared" si="6"/>
        <v>I kwartał 2014</v>
      </c>
      <c r="L35" s="222"/>
      <c r="M35" s="222"/>
    </row>
    <row r="36" spans="1:13" s="5" customFormat="1" ht="16.5" thickBot="1" thickTop="1">
      <c r="A36" s="7"/>
      <c r="B36" s="136" t="s">
        <v>173</v>
      </c>
      <c r="C36" s="87">
        <f aca="true" t="shared" si="7" ref="C36:H36">C27</f>
        <v>129086</v>
      </c>
      <c r="D36" s="87">
        <f t="shared" si="7"/>
        <v>75809</v>
      </c>
      <c r="E36" s="87">
        <f t="shared" si="7"/>
        <v>75609</v>
      </c>
      <c r="F36" s="87">
        <f t="shared" si="7"/>
        <v>-22332</v>
      </c>
      <c r="G36" s="87">
        <f t="shared" si="7"/>
        <v>66165</v>
      </c>
      <c r="H36" s="87">
        <f t="shared" si="7"/>
        <v>39880</v>
      </c>
      <c r="I36" s="87">
        <f>I27</f>
        <v>36241</v>
      </c>
      <c r="J36" s="87">
        <f>J27</f>
        <v>-9956</v>
      </c>
      <c r="L36" s="222"/>
      <c r="M36" s="222"/>
    </row>
    <row r="37" spans="1:13" s="5" customFormat="1" ht="16.5" thickBot="1" thickTop="1">
      <c r="A37" s="6"/>
      <c r="B37" s="178"/>
      <c r="C37" s="89"/>
      <c r="D37" s="89"/>
      <c r="E37" s="89"/>
      <c r="F37" s="89"/>
      <c r="G37" s="89"/>
      <c r="H37" s="89"/>
      <c r="I37" s="89"/>
      <c r="J37" s="89"/>
      <c r="L37" s="222"/>
      <c r="M37" s="222"/>
    </row>
    <row r="38" spans="1:13" s="5" customFormat="1" ht="16.5" thickBot="1" thickTop="1">
      <c r="A38" s="7"/>
      <c r="B38" s="136" t="s">
        <v>219</v>
      </c>
      <c r="C38" s="89"/>
      <c r="D38" s="89"/>
      <c r="E38" s="89"/>
      <c r="F38" s="89"/>
      <c r="G38" s="89"/>
      <c r="H38" s="89"/>
      <c r="I38" s="89"/>
      <c r="J38" s="89"/>
      <c r="L38" s="222"/>
      <c r="M38" s="222"/>
    </row>
    <row r="39" spans="1:13" s="5" customFormat="1" ht="16.5" thickBot="1" thickTop="1">
      <c r="A39" s="7"/>
      <c r="B39" s="137" t="str">
        <f>'[1] rw'!$A$55</f>
        <v>Zyski i straty aktuarialne z tyt. programu określonych świadczeń pracowniczych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L39" s="222"/>
      <c r="M39" s="222"/>
    </row>
    <row r="40" spans="1:13" s="5" customFormat="1" ht="16.5" thickBot="1" thickTop="1">
      <c r="A40" s="7"/>
      <c r="B40" s="137" t="s">
        <v>220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L40" s="222"/>
      <c r="M40" s="222"/>
    </row>
    <row r="41" spans="1:13" s="5" customFormat="1" ht="16.5" thickBot="1" thickTop="1">
      <c r="A41" s="7"/>
      <c r="B41" s="136" t="s">
        <v>221</v>
      </c>
      <c r="C41" s="89"/>
      <c r="D41" s="89"/>
      <c r="E41" s="89"/>
      <c r="F41" s="89"/>
      <c r="G41" s="89"/>
      <c r="H41" s="89"/>
      <c r="I41" s="89"/>
      <c r="J41" s="89"/>
      <c r="L41" s="222"/>
      <c r="M41" s="222"/>
    </row>
    <row r="42" spans="1:13" s="5" customFormat="1" ht="16.5" thickBot="1" thickTop="1">
      <c r="A42" s="7"/>
      <c r="B42" s="137" t="s">
        <v>240</v>
      </c>
      <c r="C42" s="89">
        <v>1198</v>
      </c>
      <c r="D42" s="89">
        <v>4817</v>
      </c>
      <c r="E42" s="89">
        <f>-3619-F42</f>
        <v>430</v>
      </c>
      <c r="F42" s="89">
        <v>-4049</v>
      </c>
      <c r="G42" s="89">
        <v>38</v>
      </c>
      <c r="H42" s="89">
        <v>23</v>
      </c>
      <c r="I42" s="89">
        <f>15-J42</f>
        <v>-20</v>
      </c>
      <c r="J42" s="89">
        <v>35</v>
      </c>
      <c r="L42" s="222"/>
      <c r="M42" s="222"/>
    </row>
    <row r="43" spans="2:13" ht="25.5" thickBot="1" thickTop="1">
      <c r="B43" s="137" t="s">
        <v>222</v>
      </c>
      <c r="C43" s="89">
        <v>-825</v>
      </c>
      <c r="D43" s="89">
        <v>-825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5"/>
      <c r="L43" s="222"/>
      <c r="M43" s="222"/>
    </row>
    <row r="44" spans="2:13" ht="16.5" thickBot="1" thickTop="1">
      <c r="B44" s="137" t="s">
        <v>229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5"/>
      <c r="L44" s="222"/>
      <c r="M44" s="222"/>
    </row>
    <row r="45" spans="2:13" ht="16.5" thickBot="1" thickTop="1">
      <c r="B45" s="136" t="s">
        <v>223</v>
      </c>
      <c r="C45" s="87">
        <f>SUM(C39:C44)</f>
        <v>373</v>
      </c>
      <c r="D45" s="87">
        <f>SUM(D39:D44)</f>
        <v>3992</v>
      </c>
      <c r="E45" s="87">
        <f>SUM(E39:E44)</f>
        <v>430</v>
      </c>
      <c r="F45" s="87">
        <f>SUM(F39:F44)</f>
        <v>-4049</v>
      </c>
      <c r="G45" s="87">
        <f>SUM(G39:G44)</f>
        <v>38</v>
      </c>
      <c r="H45" s="87">
        <f>SUM(H39:H44)</f>
        <v>23</v>
      </c>
      <c r="I45" s="87">
        <f>SUM(I39:I44)</f>
        <v>-20</v>
      </c>
      <c r="J45" s="87">
        <f>SUM(J39:J44)</f>
        <v>35</v>
      </c>
      <c r="K45" s="5"/>
      <c r="L45" s="222"/>
      <c r="M45" s="222"/>
    </row>
    <row r="46" spans="2:13" ht="16.5" thickBot="1" thickTop="1">
      <c r="B46" s="136" t="s">
        <v>224</v>
      </c>
      <c r="C46" s="87">
        <f aca="true" t="shared" si="8" ref="C46:H46">C36+C45</f>
        <v>129459</v>
      </c>
      <c r="D46" s="87">
        <f t="shared" si="8"/>
        <v>79801</v>
      </c>
      <c r="E46" s="87">
        <f t="shared" si="8"/>
        <v>76039</v>
      </c>
      <c r="F46" s="87">
        <f t="shared" si="8"/>
        <v>-26381</v>
      </c>
      <c r="G46" s="87">
        <f t="shared" si="8"/>
        <v>66203</v>
      </c>
      <c r="H46" s="87">
        <f t="shared" si="8"/>
        <v>39903</v>
      </c>
      <c r="I46" s="87">
        <f>I36+I45</f>
        <v>36221</v>
      </c>
      <c r="J46" s="87">
        <f>J36+J45</f>
        <v>-9921</v>
      </c>
      <c r="K46" s="5"/>
      <c r="L46" s="222"/>
      <c r="M46" s="222"/>
    </row>
    <row r="47" spans="2:13" ht="16.5" thickBot="1" thickTop="1">
      <c r="B47" s="169"/>
      <c r="C47" s="89"/>
      <c r="D47" s="89"/>
      <c r="E47" s="89"/>
      <c r="F47" s="89"/>
      <c r="G47" s="89"/>
      <c r="H47" s="89"/>
      <c r="I47" s="89"/>
      <c r="J47" s="89"/>
      <c r="K47" s="5"/>
      <c r="L47" s="222"/>
      <c r="M47" s="222"/>
    </row>
    <row r="48" spans="2:13" ht="16.5" thickBot="1" thickTop="1">
      <c r="B48" s="136" t="s">
        <v>225</v>
      </c>
      <c r="C48" s="89"/>
      <c r="D48" s="89"/>
      <c r="E48" s="89"/>
      <c r="F48" s="89"/>
      <c r="G48" s="89"/>
      <c r="H48" s="89"/>
      <c r="I48" s="89"/>
      <c r="J48" s="89"/>
      <c r="K48" s="5"/>
      <c r="L48" s="222"/>
      <c r="M48" s="222"/>
    </row>
    <row r="49" spans="2:13" ht="16.5" thickBot="1" thickTop="1">
      <c r="B49" s="137" t="s">
        <v>226</v>
      </c>
      <c r="C49" s="89">
        <f aca="true" t="shared" si="9" ref="C49:H49">C46-C50</f>
        <v>129445</v>
      </c>
      <c r="D49" s="89">
        <f t="shared" si="9"/>
        <v>79786</v>
      </c>
      <c r="E49" s="89">
        <f t="shared" si="9"/>
        <v>76028</v>
      </c>
      <c r="F49" s="89">
        <f t="shared" si="9"/>
        <v>-26369</v>
      </c>
      <c r="G49" s="89">
        <f t="shared" si="9"/>
        <v>66203</v>
      </c>
      <c r="H49" s="89">
        <f t="shared" si="9"/>
        <v>39903</v>
      </c>
      <c r="I49" s="89">
        <f>I46-I50</f>
        <v>36221</v>
      </c>
      <c r="J49" s="89">
        <f>J46-J50</f>
        <v>-9921</v>
      </c>
      <c r="K49" s="5"/>
      <c r="L49" s="222"/>
      <c r="M49" s="222"/>
    </row>
    <row r="50" spans="2:13" ht="16.5" thickBot="1" thickTop="1">
      <c r="B50" s="137" t="s">
        <v>227</v>
      </c>
      <c r="C50" s="89">
        <v>14</v>
      </c>
      <c r="D50" s="89">
        <v>15</v>
      </c>
      <c r="E50" s="89">
        <v>11</v>
      </c>
      <c r="F50" s="89">
        <v>-12</v>
      </c>
      <c r="G50" s="89">
        <v>0</v>
      </c>
      <c r="H50" s="89">
        <v>0</v>
      </c>
      <c r="I50" s="89">
        <v>0</v>
      </c>
      <c r="J50" s="89">
        <v>0</v>
      </c>
      <c r="K50" s="5"/>
      <c r="L50" s="222"/>
      <c r="M50" s="222"/>
    </row>
    <row r="51" spans="2:13" ht="16.5" thickBot="1" thickTop="1">
      <c r="B51" s="170"/>
      <c r="C51" s="87">
        <f aca="true" t="shared" si="10" ref="C51:H51">C49+C50</f>
        <v>129459</v>
      </c>
      <c r="D51" s="87">
        <f t="shared" si="10"/>
        <v>79801</v>
      </c>
      <c r="E51" s="87">
        <f t="shared" si="10"/>
        <v>76039</v>
      </c>
      <c r="F51" s="87">
        <f t="shared" si="10"/>
        <v>-26381</v>
      </c>
      <c r="G51" s="87">
        <f t="shared" si="10"/>
        <v>66203</v>
      </c>
      <c r="H51" s="87">
        <f t="shared" si="10"/>
        <v>39903</v>
      </c>
      <c r="I51" s="87">
        <f>I49+I50</f>
        <v>36221</v>
      </c>
      <c r="J51" s="87">
        <f>J49+J50</f>
        <v>-9921</v>
      </c>
      <c r="K51" s="5"/>
      <c r="L51" s="222"/>
      <c r="M51" s="222"/>
    </row>
    <row r="52" spans="6:8" ht="16.5" thickBot="1" thickTop="1">
      <c r="F52" s="89"/>
      <c r="G52" s="89"/>
      <c r="H52" s="89"/>
    </row>
    <row r="53" ht="15.75" thickTop="1"/>
  </sheetData>
  <sheetProtection/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7" width="14.875" style="2" customWidth="1"/>
    <col min="8" max="8" width="12.875" style="2" bestFit="1" customWidth="1"/>
    <col min="9" max="9" width="10.875" style="2" customWidth="1"/>
    <col min="10" max="10" width="10.75390625" style="2" customWidth="1"/>
    <col min="11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58</v>
      </c>
    </row>
    <row r="4" spans="1:7" s="5" customFormat="1" ht="16.5" thickBot="1" thickTop="1">
      <c r="A4" s="11"/>
      <c r="B4" s="227" t="s">
        <v>184</v>
      </c>
      <c r="C4" s="229" t="s">
        <v>45</v>
      </c>
      <c r="D4" s="230"/>
      <c r="E4" s="230"/>
      <c r="F4" s="230"/>
      <c r="G4" s="230"/>
    </row>
    <row r="5" spans="1:7" s="5" customFormat="1" ht="16.5" thickBot="1" thickTop="1">
      <c r="A5" s="11"/>
      <c r="B5" s="228"/>
      <c r="C5" s="156">
        <v>42277</v>
      </c>
      <c r="D5" s="123">
        <v>42185</v>
      </c>
      <c r="E5" s="175">
        <v>42094</v>
      </c>
      <c r="F5" s="123">
        <v>42004</v>
      </c>
      <c r="G5" s="123">
        <v>41912</v>
      </c>
    </row>
    <row r="6" spans="1:7" s="5" customFormat="1" ht="16.5" thickBot="1" thickTop="1">
      <c r="A6" s="10"/>
      <c r="B6" s="44" t="s">
        <v>0</v>
      </c>
      <c r="C6" s="87">
        <f>SUM(C7:C15)-C10</f>
        <v>2058126</v>
      </c>
      <c r="D6" s="87">
        <f>SUM(D7:D15)-D10</f>
        <v>2068592</v>
      </c>
      <c r="E6" s="87">
        <f>SUM(E7:E15)-E10</f>
        <v>2092526</v>
      </c>
      <c r="F6" s="87">
        <f>SUM(F7:F15)-F10</f>
        <v>1795751</v>
      </c>
      <c r="G6" s="87">
        <f>SUM(G7:G15)-G10</f>
        <v>1782502</v>
      </c>
    </row>
    <row r="7" spans="1:7" s="5" customFormat="1" ht="16.5" thickBot="1" thickTop="1">
      <c r="A7" s="11"/>
      <c r="B7" s="12" t="s">
        <v>1</v>
      </c>
      <c r="C7" s="124">
        <v>1904715</v>
      </c>
      <c r="D7" s="124">
        <v>1915012</v>
      </c>
      <c r="E7" s="124">
        <v>1941254</v>
      </c>
      <c r="F7" s="124">
        <v>1662265</v>
      </c>
      <c r="G7" s="124">
        <v>1647709</v>
      </c>
    </row>
    <row r="8" spans="1:7" s="5" customFormat="1" ht="16.5" thickBot="1" thickTop="1">
      <c r="A8" s="11"/>
      <c r="B8" s="12" t="s">
        <v>49</v>
      </c>
      <c r="C8" s="124">
        <v>10777</v>
      </c>
      <c r="D8" s="124">
        <v>10890</v>
      </c>
      <c r="E8" s="124">
        <v>11004</v>
      </c>
      <c r="F8" s="124">
        <v>11118</v>
      </c>
      <c r="G8" s="124">
        <v>11373</v>
      </c>
    </row>
    <row r="9" spans="1:7" s="5" customFormat="1" ht="16.5" thickBot="1" thickTop="1">
      <c r="A9" s="11"/>
      <c r="B9" s="12" t="s">
        <v>46</v>
      </c>
      <c r="C9" s="124">
        <v>113803</v>
      </c>
      <c r="D9" s="124">
        <v>114138</v>
      </c>
      <c r="E9" s="124">
        <v>114152</v>
      </c>
      <c r="F9" s="124">
        <v>112839</v>
      </c>
      <c r="G9" s="124">
        <v>111370</v>
      </c>
    </row>
    <row r="10" spans="1:7" s="5" customFormat="1" ht="16.5" thickBot="1" thickTop="1">
      <c r="A10" s="11"/>
      <c r="B10" s="12" t="s">
        <v>47</v>
      </c>
      <c r="C10" s="124">
        <v>107252</v>
      </c>
      <c r="D10" s="177">
        <v>107252</v>
      </c>
      <c r="E10" s="177">
        <v>107252</v>
      </c>
      <c r="F10" s="124">
        <v>107252</v>
      </c>
      <c r="G10" s="124">
        <v>107252</v>
      </c>
    </row>
    <row r="11" spans="1:7" s="5" customFormat="1" ht="16.5" thickBot="1" thickTop="1">
      <c r="A11" s="11"/>
      <c r="B11" s="12" t="s">
        <v>153</v>
      </c>
      <c r="C11" s="124">
        <v>10165</v>
      </c>
      <c r="D11" s="177">
        <v>9893</v>
      </c>
      <c r="E11" s="177">
        <v>10154</v>
      </c>
      <c r="F11" s="124">
        <v>0</v>
      </c>
      <c r="G11" s="124">
        <v>0</v>
      </c>
    </row>
    <row r="12" spans="1:7" s="5" customFormat="1" ht="16.5" thickBot="1" thickTop="1">
      <c r="A12" s="10"/>
      <c r="B12" s="12" t="s">
        <v>48</v>
      </c>
      <c r="C12" s="124">
        <v>7888</v>
      </c>
      <c r="D12" s="177">
        <v>7888</v>
      </c>
      <c r="E12" s="177">
        <v>7889</v>
      </c>
      <c r="F12" s="124">
        <v>7889</v>
      </c>
      <c r="G12" s="124">
        <v>11270</v>
      </c>
    </row>
    <row r="13" spans="1:7" s="5" customFormat="1" ht="16.5" thickBot="1" thickTop="1">
      <c r="A13" s="11"/>
      <c r="B13" s="12" t="s">
        <v>10</v>
      </c>
      <c r="C13" s="124">
        <v>464</v>
      </c>
      <c r="D13" s="124">
        <v>464</v>
      </c>
      <c r="E13" s="124">
        <v>464</v>
      </c>
      <c r="F13" s="124">
        <v>464</v>
      </c>
      <c r="G13" s="124">
        <v>464</v>
      </c>
    </row>
    <row r="14" spans="1:7" s="5" customFormat="1" ht="16.5" thickBot="1" thickTop="1">
      <c r="A14" s="11"/>
      <c r="B14" s="12" t="s">
        <v>11</v>
      </c>
      <c r="C14" s="124">
        <v>9860</v>
      </c>
      <c r="D14" s="124">
        <v>9845</v>
      </c>
      <c r="E14" s="124">
        <v>7359</v>
      </c>
      <c r="F14" s="124">
        <v>19</v>
      </c>
      <c r="G14" s="124">
        <v>17</v>
      </c>
    </row>
    <row r="15" spans="1:7" s="5" customFormat="1" ht="16.5" thickBot="1" thickTop="1">
      <c r="A15" s="11"/>
      <c r="B15" s="12" t="s">
        <v>50</v>
      </c>
      <c r="C15" s="124">
        <v>454</v>
      </c>
      <c r="D15" s="124">
        <v>462</v>
      </c>
      <c r="E15" s="124">
        <v>250</v>
      </c>
      <c r="F15" s="124">
        <v>1157</v>
      </c>
      <c r="G15" s="124">
        <v>299</v>
      </c>
    </row>
    <row r="16" spans="1:7" s="5" customFormat="1" ht="16.5" thickBot="1" thickTop="1">
      <c r="A16" s="11"/>
      <c r="B16" s="54" t="s">
        <v>2</v>
      </c>
      <c r="C16" s="87">
        <f>SUM(C17:C22)</f>
        <v>382058</v>
      </c>
      <c r="D16" s="87">
        <f>SUM(D17:D22)</f>
        <v>341224</v>
      </c>
      <c r="E16" s="87">
        <f>SUM(E17:E22)</f>
        <v>217755</v>
      </c>
      <c r="F16" s="87">
        <f>SUM(F17:F22)</f>
        <v>290747</v>
      </c>
      <c r="G16" s="87">
        <f>SUM(G17:G22)</f>
        <v>263158</v>
      </c>
    </row>
    <row r="17" spans="1:7" s="5" customFormat="1" ht="16.5" thickBot="1" thickTop="1">
      <c r="A17" s="11"/>
      <c r="B17" s="12" t="s">
        <v>3</v>
      </c>
      <c r="C17" s="124">
        <v>6251</v>
      </c>
      <c r="D17" s="124">
        <v>6290</v>
      </c>
      <c r="E17" s="124">
        <v>6105</v>
      </c>
      <c r="F17" s="125">
        <v>4123</v>
      </c>
      <c r="G17" s="125">
        <v>3955</v>
      </c>
    </row>
    <row r="18" spans="1:7" s="5" customFormat="1" ht="16.5" thickBot="1" thickTop="1">
      <c r="A18" s="11"/>
      <c r="B18" s="12" t="s">
        <v>51</v>
      </c>
      <c r="C18" s="124">
        <v>73966</v>
      </c>
      <c r="D18" s="124">
        <v>70583</v>
      </c>
      <c r="E18" s="124">
        <v>49763</v>
      </c>
      <c r="F18" s="125">
        <v>25344</v>
      </c>
      <c r="G18" s="125">
        <v>42344</v>
      </c>
    </row>
    <row r="19" spans="1:7" s="5" customFormat="1" ht="16.5" thickBot="1" thickTop="1">
      <c r="A19" s="11"/>
      <c r="B19" s="12" t="s">
        <v>52</v>
      </c>
      <c r="C19" s="124">
        <v>3</v>
      </c>
      <c r="D19" s="124">
        <v>26</v>
      </c>
      <c r="E19" s="124">
        <v>149</v>
      </c>
      <c r="F19" s="125">
        <v>78</v>
      </c>
      <c r="G19" s="125">
        <v>0</v>
      </c>
    </row>
    <row r="20" spans="1:7" s="5" customFormat="1" ht="16.5" thickBot="1" thickTop="1">
      <c r="A20" s="11"/>
      <c r="B20" s="12" t="s">
        <v>53</v>
      </c>
      <c r="C20" s="124">
        <v>31769</v>
      </c>
      <c r="D20" s="124">
        <v>33033</v>
      </c>
      <c r="E20" s="124">
        <v>42676</v>
      </c>
      <c r="F20" s="125">
        <v>16211</v>
      </c>
      <c r="G20" s="125">
        <v>14399</v>
      </c>
    </row>
    <row r="21" spans="1:7" s="5" customFormat="1" ht="16.5" thickBot="1" thickTop="1">
      <c r="A21" s="11"/>
      <c r="B21" s="12" t="s">
        <v>54</v>
      </c>
      <c r="C21" s="124">
        <v>0</v>
      </c>
      <c r="D21" s="124">
        <v>0</v>
      </c>
      <c r="E21" s="124">
        <v>0</v>
      </c>
      <c r="F21" s="126">
        <v>5488</v>
      </c>
      <c r="G21" s="125">
        <v>0</v>
      </c>
    </row>
    <row r="22" spans="1:7" s="5" customFormat="1" ht="16.5" thickBot="1" thickTop="1">
      <c r="A22" s="11"/>
      <c r="B22" s="12" t="s">
        <v>55</v>
      </c>
      <c r="C22" s="124">
        <v>270069</v>
      </c>
      <c r="D22" s="124">
        <v>231292</v>
      </c>
      <c r="E22" s="124">
        <v>119062</v>
      </c>
      <c r="F22" s="125">
        <v>239503</v>
      </c>
      <c r="G22" s="125">
        <v>202460</v>
      </c>
    </row>
    <row r="23" spans="1:7" s="5" customFormat="1" ht="16.5" thickBot="1" thickTop="1">
      <c r="A23" s="11"/>
      <c r="B23" s="54" t="s">
        <v>56</v>
      </c>
      <c r="C23" s="87">
        <v>11046</v>
      </c>
      <c r="D23" s="87">
        <v>22643</v>
      </c>
      <c r="E23" s="87">
        <v>11046</v>
      </c>
      <c r="F23" s="87">
        <v>11046</v>
      </c>
      <c r="G23" s="127">
        <v>14200</v>
      </c>
    </row>
    <row r="24" spans="1:7" s="5" customFormat="1" ht="16.5" thickBot="1" thickTop="1">
      <c r="A24" s="11"/>
      <c r="B24" s="54" t="s">
        <v>57</v>
      </c>
      <c r="C24" s="87">
        <f>C6+C16+C23</f>
        <v>2451230</v>
      </c>
      <c r="D24" s="87">
        <f>D6+D16+D23</f>
        <v>2432459</v>
      </c>
      <c r="E24" s="87">
        <f>E6+E16+E23</f>
        <v>2321327</v>
      </c>
      <c r="F24" s="87">
        <f>F6+F16+F23</f>
        <v>2097544</v>
      </c>
      <c r="G24" s="87">
        <f>G6+G16+G23</f>
        <v>2059860</v>
      </c>
    </row>
    <row r="25" spans="1:7" s="5" customFormat="1" ht="16.5" thickBot="1" thickTop="1">
      <c r="A25" s="11"/>
      <c r="B25" s="128"/>
      <c r="C25" s="129"/>
      <c r="D25" s="129"/>
      <c r="E25" s="129"/>
      <c r="F25" s="129"/>
      <c r="G25" s="130"/>
    </row>
    <row r="26" spans="1:7" s="5" customFormat="1" ht="16.5" thickBot="1" thickTop="1">
      <c r="A26" s="11"/>
      <c r="B26" s="227" t="s">
        <v>185</v>
      </c>
      <c r="C26" s="229" t="s">
        <v>45</v>
      </c>
      <c r="D26" s="230"/>
      <c r="E26" s="230"/>
      <c r="F26" s="230"/>
      <c r="G26" s="230"/>
    </row>
    <row r="27" spans="1:7" s="5" customFormat="1" ht="16.5" thickBot="1" thickTop="1">
      <c r="A27" s="11"/>
      <c r="B27" s="228"/>
      <c r="C27" s="156">
        <f>C5</f>
        <v>42277</v>
      </c>
      <c r="D27" s="175">
        <f>D5</f>
        <v>42185</v>
      </c>
      <c r="E27" s="175">
        <f>E5</f>
        <v>42094</v>
      </c>
      <c r="F27" s="175">
        <f>F5</f>
        <v>42004</v>
      </c>
      <c r="G27" s="175">
        <f>G5</f>
        <v>41912</v>
      </c>
    </row>
    <row r="28" spans="1:7" s="5" customFormat="1" ht="16.5" thickBot="1" thickTop="1">
      <c r="A28" s="11"/>
      <c r="B28" s="44" t="s">
        <v>59</v>
      </c>
      <c r="C28" s="87">
        <f>+C29+C34</f>
        <v>1729561</v>
      </c>
      <c r="D28" s="87">
        <f>+D29+D34</f>
        <v>1649760</v>
      </c>
      <c r="E28" s="87">
        <f>+E29+E34</f>
        <v>1642838</v>
      </c>
      <c r="F28" s="87">
        <f>+F29+F34</f>
        <v>1952322</v>
      </c>
      <c r="G28" s="87">
        <f>+G29+G34</f>
        <v>1929190</v>
      </c>
    </row>
    <row r="29" spans="1:7" s="5" customFormat="1" ht="16.5" thickBot="1" thickTop="1">
      <c r="A29" s="11"/>
      <c r="B29" s="54" t="s">
        <v>60</v>
      </c>
      <c r="C29" s="87">
        <f>SUM(C30:C33)</f>
        <v>1729444</v>
      </c>
      <c r="D29" s="87">
        <f>SUM(D30:D33)</f>
        <v>1649658</v>
      </c>
      <c r="E29" s="87">
        <f>SUM(E30:E33)</f>
        <v>1642747</v>
      </c>
      <c r="F29" s="87">
        <f>SUM(F30:F33)</f>
        <v>1952322</v>
      </c>
      <c r="G29" s="87">
        <f>SUM(G30:G33)</f>
        <v>1929190</v>
      </c>
    </row>
    <row r="30" spans="1:7" s="5" customFormat="1" ht="16.5" thickBot="1" thickTop="1">
      <c r="A30" s="11"/>
      <c r="B30" s="12" t="s">
        <v>61</v>
      </c>
      <c r="C30" s="131">
        <v>517754</v>
      </c>
      <c r="D30" s="131">
        <v>517754</v>
      </c>
      <c r="E30" s="131">
        <v>517754</v>
      </c>
      <c r="F30" s="131">
        <v>517754</v>
      </c>
      <c r="G30" s="131">
        <v>517754</v>
      </c>
    </row>
    <row r="31" spans="1:7" s="5" customFormat="1" ht="16.5" thickBot="1" thickTop="1">
      <c r="A31" s="11"/>
      <c r="B31" s="12" t="s">
        <v>62</v>
      </c>
      <c r="C31" s="131">
        <v>132508</v>
      </c>
      <c r="D31" s="131">
        <v>133333</v>
      </c>
      <c r="E31" s="131">
        <v>133333</v>
      </c>
      <c r="F31" s="131">
        <v>133333</v>
      </c>
      <c r="G31" s="131">
        <v>133333</v>
      </c>
    </row>
    <row r="32" spans="1:7" s="5" customFormat="1" ht="16.5" thickBot="1" thickTop="1">
      <c r="A32" s="10"/>
      <c r="B32" s="12" t="s">
        <v>63</v>
      </c>
      <c r="C32" s="131">
        <v>1077866</v>
      </c>
      <c r="D32" s="131">
        <v>1002070</v>
      </c>
      <c r="E32" s="131">
        <v>995593</v>
      </c>
      <c r="F32" s="131">
        <v>1301117</v>
      </c>
      <c r="G32" s="131">
        <v>1278125</v>
      </c>
    </row>
    <row r="33" spans="1:7" s="5" customFormat="1" ht="16.5" thickBot="1" thickTop="1">
      <c r="A33" s="11"/>
      <c r="B33" s="12" t="s">
        <v>64</v>
      </c>
      <c r="C33" s="131">
        <v>1316</v>
      </c>
      <c r="D33" s="132">
        <v>-3499</v>
      </c>
      <c r="E33" s="132">
        <v>-3933</v>
      </c>
      <c r="F33" s="131">
        <v>118</v>
      </c>
      <c r="G33" s="131">
        <v>-22</v>
      </c>
    </row>
    <row r="34" spans="1:7" s="5" customFormat="1" ht="16.5" thickBot="1" thickTop="1">
      <c r="A34" s="11"/>
      <c r="B34" s="54" t="s">
        <v>65</v>
      </c>
      <c r="C34" s="87">
        <v>117</v>
      </c>
      <c r="D34" s="87">
        <v>102</v>
      </c>
      <c r="E34" s="87">
        <v>91</v>
      </c>
      <c r="F34" s="87">
        <v>0</v>
      </c>
      <c r="G34" s="127">
        <v>0</v>
      </c>
    </row>
    <row r="35" spans="1:7" s="5" customFormat="1" ht="16.5" thickBot="1" thickTop="1">
      <c r="A35" s="11"/>
      <c r="B35" s="54" t="s">
        <v>4</v>
      </c>
      <c r="C35" s="87">
        <f>SUM(C36:C42)</f>
        <v>467002</v>
      </c>
      <c r="D35" s="87">
        <f>SUM(D36:D42)</f>
        <v>465940</v>
      </c>
      <c r="E35" s="87">
        <f>SUM(E36:E42)</f>
        <v>475636</v>
      </c>
      <c r="F35" s="87">
        <f>SUM(F36:F42)</f>
        <v>28374</v>
      </c>
      <c r="G35" s="87">
        <f>SUM(G36:G42)</f>
        <v>27653</v>
      </c>
    </row>
    <row r="36" spans="1:7" s="5" customFormat="1" ht="16.5" thickBot="1" thickTop="1">
      <c r="A36" s="11"/>
      <c r="B36" s="12" t="s">
        <v>24</v>
      </c>
      <c r="C36" s="131">
        <v>140013</v>
      </c>
      <c r="D36" s="131">
        <v>139717</v>
      </c>
      <c r="E36" s="131">
        <v>447815</v>
      </c>
      <c r="F36" s="131">
        <v>0</v>
      </c>
      <c r="G36" s="131">
        <v>0</v>
      </c>
    </row>
    <row r="37" spans="1:7" s="5" customFormat="1" ht="16.5" thickBot="1" thickTop="1">
      <c r="A37" s="11"/>
      <c r="B37" s="12" t="s">
        <v>186</v>
      </c>
      <c r="C37" s="131">
        <v>301170</v>
      </c>
      <c r="D37" s="131">
        <v>300113</v>
      </c>
      <c r="E37" s="131">
        <v>0</v>
      </c>
      <c r="F37" s="131">
        <v>0</v>
      </c>
      <c r="G37" s="131">
        <v>0</v>
      </c>
    </row>
    <row r="38" spans="1:7" s="5" customFormat="1" ht="16.5" thickBot="1" thickTop="1">
      <c r="A38" s="11"/>
      <c r="B38" s="12" t="s">
        <v>5</v>
      </c>
      <c r="C38" s="131">
        <v>1001</v>
      </c>
      <c r="D38" s="131">
        <v>1479</v>
      </c>
      <c r="E38" s="131">
        <v>1757</v>
      </c>
      <c r="F38" s="131">
        <v>3872</v>
      </c>
      <c r="G38" s="131">
        <v>4555</v>
      </c>
    </row>
    <row r="39" spans="2:11" ht="16.5" thickBot="1" thickTop="1">
      <c r="B39" s="12" t="s">
        <v>66</v>
      </c>
      <c r="C39" s="131">
        <v>4428</v>
      </c>
      <c r="D39" s="131">
        <v>4428</v>
      </c>
      <c r="E39" s="131">
        <v>5428</v>
      </c>
      <c r="F39" s="131">
        <v>5428</v>
      </c>
      <c r="G39" s="131">
        <v>5428</v>
      </c>
      <c r="H39" s="5"/>
      <c r="I39" s="5"/>
      <c r="J39" s="5"/>
      <c r="K39" s="5"/>
    </row>
    <row r="40" spans="2:11" ht="16.5" thickBot="1" thickTop="1">
      <c r="B40" s="12" t="s">
        <v>67</v>
      </c>
      <c r="C40" s="131">
        <v>825</v>
      </c>
      <c r="D40" s="179">
        <v>664</v>
      </c>
      <c r="E40" s="179">
        <v>548</v>
      </c>
      <c r="F40" s="131">
        <v>585</v>
      </c>
      <c r="G40" s="131">
        <v>646</v>
      </c>
      <c r="H40" s="5"/>
      <c r="I40" s="5"/>
      <c r="J40" s="5"/>
      <c r="K40" s="5"/>
    </row>
    <row r="41" spans="2:11" ht="16.5" thickBot="1" thickTop="1">
      <c r="B41" s="12" t="s">
        <v>14</v>
      </c>
      <c r="C41" s="131">
        <v>19218</v>
      </c>
      <c r="D41" s="179">
        <v>19198</v>
      </c>
      <c r="E41" s="179">
        <v>19724</v>
      </c>
      <c r="F41" s="131">
        <v>18489</v>
      </c>
      <c r="G41" s="131">
        <v>17024</v>
      </c>
      <c r="H41" s="5"/>
      <c r="I41" s="5"/>
      <c r="J41" s="5"/>
      <c r="K41" s="5"/>
    </row>
    <row r="42" spans="2:11" ht="16.5" thickBot="1" thickTop="1">
      <c r="B42" s="12" t="s">
        <v>13</v>
      </c>
      <c r="C42" s="89">
        <v>347</v>
      </c>
      <c r="D42" s="89">
        <v>341</v>
      </c>
      <c r="E42" s="89">
        <v>364</v>
      </c>
      <c r="F42" s="89">
        <v>0</v>
      </c>
      <c r="G42" s="133">
        <v>0</v>
      </c>
      <c r="H42" s="5"/>
      <c r="I42" s="5"/>
      <c r="J42" s="5"/>
      <c r="K42" s="5"/>
    </row>
    <row r="43" spans="2:11" ht="16.5" thickBot="1" thickTop="1">
      <c r="B43" s="54" t="s">
        <v>6</v>
      </c>
      <c r="C43" s="87">
        <f>SUM(C44:C52)</f>
        <v>254667</v>
      </c>
      <c r="D43" s="87">
        <f>SUM(D44:D52)</f>
        <v>315203</v>
      </c>
      <c r="E43" s="87">
        <f>SUM(E44:E52)</f>
        <v>202853</v>
      </c>
      <c r="F43" s="87">
        <f>SUM(F44:F52)</f>
        <v>116848</v>
      </c>
      <c r="G43" s="87">
        <f>SUM(G44:G52)</f>
        <v>103017</v>
      </c>
      <c r="H43" s="5"/>
      <c r="I43" s="5"/>
      <c r="J43" s="5"/>
      <c r="K43" s="5"/>
    </row>
    <row r="44" spans="2:11" ht="16.5" thickBot="1" thickTop="1">
      <c r="B44" s="12" t="s">
        <v>68</v>
      </c>
      <c r="C44" s="131">
        <v>35289</v>
      </c>
      <c r="D44" s="131">
        <v>35614</v>
      </c>
      <c r="E44" s="131">
        <v>26896</v>
      </c>
      <c r="F44" s="131">
        <v>0</v>
      </c>
      <c r="G44" s="131">
        <v>0</v>
      </c>
      <c r="H44" s="5"/>
      <c r="I44" s="5"/>
      <c r="J44" s="5"/>
      <c r="K44" s="5"/>
    </row>
    <row r="45" spans="2:11" ht="16.5" thickBot="1" thickTop="1">
      <c r="B45" s="12" t="s">
        <v>218</v>
      </c>
      <c r="C45" s="131">
        <v>825</v>
      </c>
      <c r="D45" s="131">
        <v>0</v>
      </c>
      <c r="E45" s="131">
        <v>0</v>
      </c>
      <c r="F45" s="131">
        <v>0</v>
      </c>
      <c r="G45" s="131">
        <v>0</v>
      </c>
      <c r="H45" s="5"/>
      <c r="I45" s="5"/>
      <c r="J45" s="5"/>
      <c r="K45" s="5"/>
    </row>
    <row r="46" spans="2:11" ht="16.5" thickBot="1" thickTop="1">
      <c r="B46" s="12" t="s">
        <v>69</v>
      </c>
      <c r="C46" s="131">
        <v>100587</v>
      </c>
      <c r="D46" s="131">
        <v>93309</v>
      </c>
      <c r="E46" s="131">
        <v>82417</v>
      </c>
      <c r="F46" s="131">
        <v>40514</v>
      </c>
      <c r="G46" s="131">
        <v>38794</v>
      </c>
      <c r="H46" s="5"/>
      <c r="I46" s="5"/>
      <c r="J46" s="5"/>
      <c r="K46" s="5"/>
    </row>
    <row r="47" spans="2:11" ht="16.5" thickBot="1" thickTop="1">
      <c r="B47" s="12" t="s">
        <v>70</v>
      </c>
      <c r="C47" s="131">
        <v>6297</v>
      </c>
      <c r="D47" s="131">
        <v>7722</v>
      </c>
      <c r="E47" s="131">
        <v>8151</v>
      </c>
      <c r="F47" s="131">
        <v>23012</v>
      </c>
      <c r="G47" s="131">
        <v>4951</v>
      </c>
      <c r="H47" s="5"/>
      <c r="I47" s="5"/>
      <c r="J47" s="5"/>
      <c r="K47" s="5"/>
    </row>
    <row r="48" spans="2:11" ht="16.5" thickBot="1" thickTop="1">
      <c r="B48" s="12" t="s">
        <v>71</v>
      </c>
      <c r="C48" s="131">
        <v>14185</v>
      </c>
      <c r="D48" s="131">
        <v>10104</v>
      </c>
      <c r="E48" s="131">
        <v>4031</v>
      </c>
      <c r="F48" s="131">
        <v>822</v>
      </c>
      <c r="G48" s="131">
        <v>4915</v>
      </c>
      <c r="H48" s="5"/>
      <c r="I48" s="5"/>
      <c r="J48" s="5"/>
      <c r="K48" s="5"/>
    </row>
    <row r="49" spans="2:11" ht="16.5" thickBot="1" thickTop="1">
      <c r="B49" s="12" t="s">
        <v>66</v>
      </c>
      <c r="C49" s="131">
        <v>27179</v>
      </c>
      <c r="D49" s="131">
        <v>29854</v>
      </c>
      <c r="E49" s="131">
        <v>24654</v>
      </c>
      <c r="F49" s="131">
        <v>9727</v>
      </c>
      <c r="G49" s="131">
        <v>15499</v>
      </c>
      <c r="H49" s="5"/>
      <c r="I49" s="5"/>
      <c r="J49" s="5"/>
      <c r="K49" s="5"/>
    </row>
    <row r="50" spans="2:11" ht="16.5" thickBot="1" thickTop="1">
      <c r="B50" s="12" t="s">
        <v>72</v>
      </c>
      <c r="C50" s="131">
        <v>67371</v>
      </c>
      <c r="D50" s="131">
        <v>135666</v>
      </c>
      <c r="E50" s="131">
        <v>53798</v>
      </c>
      <c r="F50" s="131">
        <v>39748</v>
      </c>
      <c r="G50" s="131">
        <v>32710</v>
      </c>
      <c r="H50" s="5"/>
      <c r="I50" s="5"/>
      <c r="J50" s="5"/>
      <c r="K50" s="5"/>
    </row>
    <row r="51" spans="2:11" ht="16.5" thickBot="1" thickTop="1">
      <c r="B51" s="12" t="s">
        <v>14</v>
      </c>
      <c r="C51" s="131">
        <v>1870</v>
      </c>
      <c r="D51" s="131">
        <v>1870</v>
      </c>
      <c r="E51" s="131">
        <v>1784</v>
      </c>
      <c r="F51" s="131">
        <v>1784</v>
      </c>
      <c r="G51" s="131">
        <v>2427</v>
      </c>
      <c r="H51" s="5"/>
      <c r="I51" s="5"/>
      <c r="J51" s="5"/>
      <c r="K51" s="5"/>
    </row>
    <row r="52" spans="2:11" ht="16.5" thickBot="1" thickTop="1">
      <c r="B52" s="12" t="s">
        <v>13</v>
      </c>
      <c r="C52" s="89">
        <v>1064</v>
      </c>
      <c r="D52" s="89">
        <v>1064</v>
      </c>
      <c r="E52" s="89">
        <v>1122</v>
      </c>
      <c r="F52" s="89">
        <v>1241</v>
      </c>
      <c r="G52" s="133">
        <v>3721</v>
      </c>
      <c r="H52" s="5"/>
      <c r="I52" s="5"/>
      <c r="J52" s="5"/>
      <c r="K52" s="5"/>
    </row>
    <row r="53" spans="2:11" ht="16.5" thickBot="1" thickTop="1">
      <c r="B53" s="134" t="s">
        <v>178</v>
      </c>
      <c r="C53" s="87">
        <v>0</v>
      </c>
      <c r="D53" s="87">
        <v>1556</v>
      </c>
      <c r="E53" s="87">
        <v>0</v>
      </c>
      <c r="F53" s="87">
        <v>0</v>
      </c>
      <c r="G53" s="127">
        <v>0</v>
      </c>
      <c r="H53" s="5"/>
      <c r="I53" s="5"/>
      <c r="J53" s="5"/>
      <c r="K53" s="5"/>
    </row>
    <row r="54" spans="2:11" ht="16.5" thickBot="1" thickTop="1">
      <c r="B54" s="54" t="s">
        <v>73</v>
      </c>
      <c r="C54" s="87">
        <f>C28+C35+C43+C53</f>
        <v>2451230</v>
      </c>
      <c r="D54" s="87">
        <f>D28+D35+D43+D53</f>
        <v>2432459</v>
      </c>
      <c r="E54" s="87">
        <f>E28+E35+E43+E53</f>
        <v>2321327</v>
      </c>
      <c r="F54" s="87">
        <f>F28+F35+F43+F53</f>
        <v>2097544</v>
      </c>
      <c r="G54" s="87">
        <f>G28+G35+G43+G53</f>
        <v>2059860</v>
      </c>
      <c r="H54" s="5"/>
      <c r="I54" s="5"/>
      <c r="J54" s="5"/>
      <c r="K54" s="5"/>
    </row>
    <row r="55" spans="2:7" ht="15.75" thickTop="1">
      <c r="B55" s="24"/>
      <c r="C55" s="207"/>
      <c r="D55" s="207"/>
      <c r="E55" s="207"/>
      <c r="F55" s="207"/>
      <c r="G55" s="207"/>
    </row>
  </sheetData>
  <sheetProtection/>
  <mergeCells count="4">
    <mergeCell ref="B26:B27"/>
    <mergeCell ref="B4:B5"/>
    <mergeCell ref="C4:G4"/>
    <mergeCell ref="C26:G26"/>
  </mergeCells>
  <hyperlinks>
    <hyperlink ref="A1" location="'Spis treści'!A1" display="Spis treści"/>
  </hyperlinks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C15" sqref="C15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92</v>
      </c>
    </row>
    <row r="4" spans="2:8" ht="33.75" customHeight="1" thickBot="1" thickTop="1">
      <c r="B4" s="236"/>
      <c r="C4" s="238" t="s">
        <v>60</v>
      </c>
      <c r="D4" s="239"/>
      <c r="E4" s="239"/>
      <c r="F4" s="240"/>
      <c r="G4" s="234" t="s">
        <v>65</v>
      </c>
      <c r="H4" s="234" t="s">
        <v>33</v>
      </c>
    </row>
    <row r="5" spans="2:8" ht="63" customHeight="1" thickBot="1" thickTop="1">
      <c r="B5" s="237"/>
      <c r="C5" s="109" t="s">
        <v>61</v>
      </c>
      <c r="D5" s="109" t="s">
        <v>62</v>
      </c>
      <c r="E5" s="109" t="s">
        <v>103</v>
      </c>
      <c r="F5" s="109" t="s">
        <v>166</v>
      </c>
      <c r="G5" s="235"/>
      <c r="H5" s="235"/>
    </row>
    <row r="6" spans="2:8" ht="16.5" thickBot="1" thickTop="1">
      <c r="B6" s="231" t="s">
        <v>93</v>
      </c>
      <c r="C6" s="232"/>
      <c r="D6" s="232"/>
      <c r="E6" s="232"/>
      <c r="F6" s="233"/>
      <c r="G6" s="110"/>
      <c r="H6" s="110"/>
    </row>
    <row r="7" spans="2:19" ht="16.5" thickBot="1" thickTop="1">
      <c r="B7" s="54" t="s">
        <v>94</v>
      </c>
      <c r="C7" s="111">
        <v>517754</v>
      </c>
      <c r="D7" s="112">
        <v>133333</v>
      </c>
      <c r="E7" s="113">
        <v>1281076</v>
      </c>
      <c r="F7" s="114">
        <v>-60</v>
      </c>
      <c r="G7" s="114">
        <v>0</v>
      </c>
      <c r="H7" s="114">
        <f aca="true" t="shared" si="0" ref="H7:H12">SUM(C7:G7)</f>
        <v>1932103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19" ht="16.5" thickBot="1" thickTop="1">
      <c r="B8" s="12" t="s">
        <v>95</v>
      </c>
      <c r="C8" s="106">
        <v>0</v>
      </c>
      <c r="D8" s="106">
        <v>0</v>
      </c>
      <c r="E8" s="115">
        <v>89197</v>
      </c>
      <c r="F8" s="115">
        <v>0</v>
      </c>
      <c r="G8" s="115">
        <v>0</v>
      </c>
      <c r="H8" s="116">
        <f t="shared" si="0"/>
        <v>89197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ht="16.5" thickBot="1" thickTop="1">
      <c r="B9" s="12" t="s">
        <v>96</v>
      </c>
      <c r="C9" s="106">
        <v>0</v>
      </c>
      <c r="D9" s="106">
        <v>0</v>
      </c>
      <c r="E9" s="115">
        <v>-40</v>
      </c>
      <c r="F9" s="115">
        <v>178</v>
      </c>
      <c r="G9" s="115">
        <v>0</v>
      </c>
      <c r="H9" s="116">
        <f t="shared" si="0"/>
        <v>138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ht="16.5" thickBot="1" thickTop="1">
      <c r="B10" s="54" t="s">
        <v>97</v>
      </c>
      <c r="C10" s="103">
        <f>SUM(C8:C9)</f>
        <v>0</v>
      </c>
      <c r="D10" s="103">
        <f>SUM(D8:D9)</f>
        <v>0</v>
      </c>
      <c r="E10" s="103">
        <f>SUM(E8:E9)</f>
        <v>89157</v>
      </c>
      <c r="F10" s="103">
        <f>SUM(F8:F9)</f>
        <v>178</v>
      </c>
      <c r="G10" s="103">
        <f>SUM(G8:G9)</f>
        <v>0</v>
      </c>
      <c r="H10" s="114">
        <f t="shared" si="0"/>
        <v>89335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ht="16.5" thickBot="1" thickTop="1">
      <c r="B11" s="117" t="s">
        <v>98</v>
      </c>
      <c r="C11" s="118">
        <v>0</v>
      </c>
      <c r="D11" s="118">
        <v>0</v>
      </c>
      <c r="E11" s="119">
        <v>-69116</v>
      </c>
      <c r="F11" s="119">
        <v>0</v>
      </c>
      <c r="G11" s="120">
        <v>0</v>
      </c>
      <c r="H11" s="116">
        <f t="shared" si="0"/>
        <v>-69116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ht="16.5" thickBot="1" thickTop="1">
      <c r="B12" s="54" t="s">
        <v>99</v>
      </c>
      <c r="C12" s="103">
        <f>C7+SUM(C10:C11)</f>
        <v>517754</v>
      </c>
      <c r="D12" s="103">
        <f>D7+SUM(D10:D11)</f>
        <v>133333</v>
      </c>
      <c r="E12" s="103">
        <f>E7+SUM(E10:E11)</f>
        <v>1301117</v>
      </c>
      <c r="F12" s="103">
        <f>F7+SUM(F10:F11)</f>
        <v>118</v>
      </c>
      <c r="G12" s="103">
        <f>G7+SUM(G10:G11)</f>
        <v>0</v>
      </c>
      <c r="H12" s="114">
        <f t="shared" si="0"/>
        <v>1952322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16.5" thickBot="1" thickTop="1">
      <c r="B13" s="231" t="s">
        <v>200</v>
      </c>
      <c r="C13" s="232"/>
      <c r="D13" s="232"/>
      <c r="E13" s="232"/>
      <c r="F13" s="233"/>
      <c r="G13" s="121"/>
      <c r="H13" s="1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2:19" ht="16.5" thickBot="1" thickTop="1">
      <c r="B14" s="54" t="s">
        <v>94</v>
      </c>
      <c r="C14" s="103">
        <v>517754</v>
      </c>
      <c r="D14" s="103">
        <v>133333</v>
      </c>
      <c r="E14" s="122">
        <v>1281076</v>
      </c>
      <c r="F14" s="122">
        <v>-60</v>
      </c>
      <c r="G14" s="122">
        <v>0</v>
      </c>
      <c r="H14" s="114">
        <f aca="true" t="shared" si="1" ref="H14:H19">SUM(C14:G14)</f>
        <v>1932103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2:19" ht="16.5" thickBot="1" thickTop="1">
      <c r="B15" s="12" t="s">
        <v>95</v>
      </c>
      <c r="C15" s="106">
        <v>0</v>
      </c>
      <c r="D15" s="106">
        <v>0</v>
      </c>
      <c r="E15" s="115">
        <v>66165</v>
      </c>
      <c r="F15" s="115">
        <v>0</v>
      </c>
      <c r="G15" s="115">
        <v>0</v>
      </c>
      <c r="H15" s="116">
        <f t="shared" si="1"/>
        <v>66165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2:19" ht="16.5" thickBot="1" thickTop="1">
      <c r="B16" s="12" t="s">
        <v>96</v>
      </c>
      <c r="C16" s="106">
        <v>0</v>
      </c>
      <c r="D16" s="106">
        <v>0</v>
      </c>
      <c r="E16" s="115">
        <v>0</v>
      </c>
      <c r="F16" s="115">
        <v>38</v>
      </c>
      <c r="G16" s="115">
        <v>0</v>
      </c>
      <c r="H16" s="116">
        <f t="shared" si="1"/>
        <v>38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Bot="1" thickTop="1">
      <c r="B17" s="54" t="s">
        <v>97</v>
      </c>
      <c r="C17" s="103">
        <f>SUM(C15:C16)</f>
        <v>0</v>
      </c>
      <c r="D17" s="103">
        <f>SUM(D15:D16)</f>
        <v>0</v>
      </c>
      <c r="E17" s="103">
        <f>SUM(E15:E16)</f>
        <v>66165</v>
      </c>
      <c r="F17" s="103">
        <f>SUM(F15:F16)</f>
        <v>38</v>
      </c>
      <c r="G17" s="103">
        <f>SUM(G15:G16)</f>
        <v>0</v>
      </c>
      <c r="H17" s="114">
        <f t="shared" si="1"/>
        <v>66203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Bot="1" thickTop="1">
      <c r="B18" s="117" t="s">
        <v>98</v>
      </c>
      <c r="C18" s="118">
        <v>0</v>
      </c>
      <c r="D18" s="118">
        <v>0</v>
      </c>
      <c r="E18" s="119">
        <v>-69116</v>
      </c>
      <c r="F18" s="119">
        <v>0</v>
      </c>
      <c r="G18" s="120">
        <v>0</v>
      </c>
      <c r="H18" s="116">
        <f t="shared" si="1"/>
        <v>-69116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Bot="1" thickTop="1">
      <c r="B19" s="54" t="s">
        <v>201</v>
      </c>
      <c r="C19" s="103">
        <f>C14+SUM(C17:C18)</f>
        <v>517754</v>
      </c>
      <c r="D19" s="103">
        <f>D14+SUM(D17:D18)</f>
        <v>133333</v>
      </c>
      <c r="E19" s="103">
        <f>E14+SUM(E17:E18)</f>
        <v>1278125</v>
      </c>
      <c r="F19" s="103">
        <f>F14+SUM(F17:F18)</f>
        <v>-22</v>
      </c>
      <c r="G19" s="103">
        <f>G14+SUM(G17:G18)</f>
        <v>0</v>
      </c>
      <c r="H19" s="114">
        <f t="shared" si="1"/>
        <v>1929190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Bot="1" thickTop="1">
      <c r="B20" s="231" t="s">
        <v>202</v>
      </c>
      <c r="C20" s="232"/>
      <c r="D20" s="232"/>
      <c r="E20" s="232"/>
      <c r="F20" s="233"/>
      <c r="G20" s="121"/>
      <c r="H20" s="1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Bot="1" thickTop="1">
      <c r="B21" s="54" t="s">
        <v>100</v>
      </c>
      <c r="C21" s="103">
        <v>517754</v>
      </c>
      <c r="D21" s="103">
        <v>133333</v>
      </c>
      <c r="E21" s="122">
        <v>1301117</v>
      </c>
      <c r="F21" s="122">
        <v>118</v>
      </c>
      <c r="G21" s="122">
        <v>0</v>
      </c>
      <c r="H21" s="114">
        <f aca="true" t="shared" si="2" ref="H21:H27">SUM(C21:G21)</f>
        <v>1952322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Bot="1" thickTop="1">
      <c r="B22" s="12" t="s">
        <v>95</v>
      </c>
      <c r="C22" s="106">
        <v>0</v>
      </c>
      <c r="D22" s="106">
        <v>0</v>
      </c>
      <c r="E22" s="115">
        <v>129072</v>
      </c>
      <c r="F22" s="115">
        <v>0</v>
      </c>
      <c r="G22" s="115">
        <v>14</v>
      </c>
      <c r="H22" s="116">
        <f t="shared" si="2"/>
        <v>129086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Bot="1" thickTop="1">
      <c r="B23" s="12" t="s">
        <v>96</v>
      </c>
      <c r="C23" s="106">
        <v>0</v>
      </c>
      <c r="D23" s="106">
        <v>-825</v>
      </c>
      <c r="E23" s="115">
        <v>0</v>
      </c>
      <c r="F23" s="115">
        <v>1198</v>
      </c>
      <c r="G23" s="115">
        <v>0</v>
      </c>
      <c r="H23" s="116">
        <f t="shared" si="2"/>
        <v>373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Bot="1" thickTop="1">
      <c r="B24" s="54" t="s">
        <v>101</v>
      </c>
      <c r="C24" s="103">
        <f>SUM(C22:C23)</f>
        <v>0</v>
      </c>
      <c r="D24" s="103">
        <f>SUM(D22:D23)</f>
        <v>-825</v>
      </c>
      <c r="E24" s="103">
        <f>SUM(E22:E23)</f>
        <v>129072</v>
      </c>
      <c r="F24" s="103">
        <f>SUM(F22:F23)</f>
        <v>1198</v>
      </c>
      <c r="G24" s="103">
        <f>SUM(G22:G23)</f>
        <v>14</v>
      </c>
      <c r="H24" s="114">
        <f t="shared" si="2"/>
        <v>129459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Bot="1" thickTop="1">
      <c r="B25" s="12" t="s">
        <v>102</v>
      </c>
      <c r="C25" s="106">
        <v>0</v>
      </c>
      <c r="D25" s="106">
        <v>0</v>
      </c>
      <c r="E25" s="115">
        <v>-283207</v>
      </c>
      <c r="F25" s="115">
        <v>0</v>
      </c>
      <c r="G25" s="115">
        <v>103</v>
      </c>
      <c r="H25" s="116">
        <f t="shared" si="2"/>
        <v>-283104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Bot="1" thickTop="1">
      <c r="B26" s="12" t="s">
        <v>98</v>
      </c>
      <c r="C26" s="106">
        <v>0</v>
      </c>
      <c r="D26" s="106">
        <v>0</v>
      </c>
      <c r="E26" s="115">
        <v>-69116</v>
      </c>
      <c r="F26" s="115">
        <v>0</v>
      </c>
      <c r="G26" s="115">
        <v>0</v>
      </c>
      <c r="H26" s="116">
        <f t="shared" si="2"/>
        <v>-69116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Bot="1" thickTop="1">
      <c r="B27" s="54" t="s">
        <v>203</v>
      </c>
      <c r="C27" s="103">
        <f>C21+SUM(C24:C26)</f>
        <v>517754</v>
      </c>
      <c r="D27" s="103">
        <f>D21+SUM(D24:D26)</f>
        <v>132508</v>
      </c>
      <c r="E27" s="103">
        <f>E21+SUM(E24:E26)</f>
        <v>1077866</v>
      </c>
      <c r="F27" s="103">
        <f>F21+SUM(F24:F26)</f>
        <v>1316</v>
      </c>
      <c r="G27" s="103">
        <f>G21+SUM(G24:G26)</f>
        <v>117</v>
      </c>
      <c r="H27" s="114">
        <f t="shared" si="2"/>
        <v>1729561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Bot="1" thickTop="1">
      <c r="B28" s="231" t="s">
        <v>204</v>
      </c>
      <c r="C28" s="232"/>
      <c r="D28" s="232"/>
      <c r="E28" s="232"/>
      <c r="F28" s="233"/>
      <c r="G28" s="121"/>
      <c r="H28" s="1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thickBot="1" thickTop="1">
      <c r="B29" s="54" t="s">
        <v>205</v>
      </c>
      <c r="C29" s="103">
        <v>517754</v>
      </c>
      <c r="D29" s="103">
        <v>133333</v>
      </c>
      <c r="E29" s="122">
        <v>1002070</v>
      </c>
      <c r="F29" s="122">
        <v>-3499</v>
      </c>
      <c r="G29" s="122">
        <v>102</v>
      </c>
      <c r="H29" s="114">
        <f aca="true" t="shared" si="3" ref="H29:H35">SUM(C29:G29)</f>
        <v>1649760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thickBot="1" thickTop="1">
      <c r="B30" s="12" t="s">
        <v>95</v>
      </c>
      <c r="C30" s="106">
        <v>0</v>
      </c>
      <c r="D30" s="106">
        <v>0</v>
      </c>
      <c r="E30" s="115">
        <v>75796</v>
      </c>
      <c r="F30" s="115">
        <v>0</v>
      </c>
      <c r="G30" s="115">
        <v>13</v>
      </c>
      <c r="H30" s="116">
        <f t="shared" si="3"/>
        <v>75809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thickBot="1" thickTop="1">
      <c r="B31" s="12" t="s">
        <v>96</v>
      </c>
      <c r="C31" s="106">
        <v>0</v>
      </c>
      <c r="D31" s="106">
        <v>-825</v>
      </c>
      <c r="E31" s="115">
        <v>0</v>
      </c>
      <c r="F31" s="115">
        <v>4815</v>
      </c>
      <c r="G31" s="115">
        <v>2</v>
      </c>
      <c r="H31" s="116">
        <f t="shared" si="3"/>
        <v>3992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thickBot="1" thickTop="1">
      <c r="B32" s="54" t="s">
        <v>101</v>
      </c>
      <c r="C32" s="103">
        <f>SUM(C30:C31)</f>
        <v>0</v>
      </c>
      <c r="D32" s="103">
        <f>SUM(D30:D31)</f>
        <v>-825</v>
      </c>
      <c r="E32" s="103">
        <f>SUM(E30:E31)</f>
        <v>75796</v>
      </c>
      <c r="F32" s="103">
        <f>SUM(F30:F31)</f>
        <v>4815</v>
      </c>
      <c r="G32" s="103">
        <f>SUM(G30:G31)</f>
        <v>15</v>
      </c>
      <c r="H32" s="114">
        <f t="shared" si="3"/>
        <v>79801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thickBot="1" thickTop="1">
      <c r="B33" s="12" t="s">
        <v>102</v>
      </c>
      <c r="C33" s="106">
        <v>0</v>
      </c>
      <c r="D33" s="106">
        <v>0</v>
      </c>
      <c r="E33" s="115">
        <v>0</v>
      </c>
      <c r="F33" s="115">
        <v>0</v>
      </c>
      <c r="G33" s="115">
        <v>0</v>
      </c>
      <c r="H33" s="116">
        <f t="shared" si="3"/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thickBot="1" thickTop="1">
      <c r="B34" s="12" t="s">
        <v>98</v>
      </c>
      <c r="C34" s="106">
        <v>0</v>
      </c>
      <c r="D34" s="106">
        <v>0</v>
      </c>
      <c r="E34" s="115">
        <v>0</v>
      </c>
      <c r="F34" s="115">
        <v>0</v>
      </c>
      <c r="G34" s="115">
        <v>0</v>
      </c>
      <c r="H34" s="116">
        <f t="shared" si="3"/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thickBot="1" thickTop="1">
      <c r="B35" s="54" t="s">
        <v>203</v>
      </c>
      <c r="C35" s="103">
        <f>C29+SUM(C32:C34)</f>
        <v>517754</v>
      </c>
      <c r="D35" s="103">
        <f>D29+SUM(D32:D34)</f>
        <v>132508</v>
      </c>
      <c r="E35" s="103">
        <f>E29+SUM(E32:E34)</f>
        <v>1077866</v>
      </c>
      <c r="F35" s="103">
        <f>F29+SUM(F32:F34)</f>
        <v>1316</v>
      </c>
      <c r="G35" s="103">
        <f>G29+SUM(G32:G34)</f>
        <v>117</v>
      </c>
      <c r="H35" s="114">
        <f t="shared" si="3"/>
        <v>1729561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ht="15.75" thickTop="1"/>
  </sheetData>
  <sheetProtection/>
  <mergeCells count="8">
    <mergeCell ref="B28:F28"/>
    <mergeCell ref="B20:F20"/>
    <mergeCell ref="G4:G5"/>
    <mergeCell ref="H4:H5"/>
    <mergeCell ref="B6:F6"/>
    <mergeCell ref="B4:B5"/>
    <mergeCell ref="C4:F4"/>
    <mergeCell ref="B13:F13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3" width="14.875" style="5" customWidth="1"/>
    <col min="4" max="5" width="14.875" style="5" customWidth="1" outlineLevel="1"/>
    <col min="6" max="6" width="14.875" style="2" customWidth="1" outlineLevel="1"/>
    <col min="7" max="7" width="14.875" style="2" customWidth="1"/>
    <col min="8" max="10" width="14.875" style="2" customWidth="1" outlineLevel="1"/>
    <col min="11" max="16384" width="10.875" style="2" customWidth="1"/>
  </cols>
  <sheetData>
    <row r="1" ht="15.75">
      <c r="A1" s="9" t="s">
        <v>9</v>
      </c>
    </row>
    <row r="2" ht="15.75">
      <c r="A2" s="9"/>
    </row>
    <row r="3" spans="1:5" ht="18">
      <c r="A3" s="9"/>
      <c r="B3" s="181" t="s">
        <v>91</v>
      </c>
      <c r="C3" s="181"/>
      <c r="D3" s="181"/>
      <c r="E3" s="181"/>
    </row>
    <row r="4" spans="2:10" ht="45.75" customHeight="1" thickBot="1">
      <c r="B4" s="180"/>
      <c r="C4" s="25" t="s">
        <v>199</v>
      </c>
      <c r="D4" s="25" t="s">
        <v>193</v>
      </c>
      <c r="E4" s="25" t="s">
        <v>234</v>
      </c>
      <c r="F4" s="25" t="s">
        <v>235</v>
      </c>
      <c r="G4" s="25" t="s">
        <v>190</v>
      </c>
      <c r="H4" s="25" t="s">
        <v>194</v>
      </c>
      <c r="I4" s="25" t="s">
        <v>236</v>
      </c>
      <c r="J4" s="25" t="s">
        <v>237</v>
      </c>
    </row>
    <row r="5" spans="2:6" ht="16.5" thickBot="1" thickTop="1">
      <c r="B5" s="101" t="s">
        <v>74</v>
      </c>
      <c r="C5" s="182"/>
      <c r="D5" s="182"/>
      <c r="E5" s="182"/>
      <c r="F5" s="183"/>
    </row>
    <row r="6" spans="2:13" ht="16.5" thickBot="1" thickTop="1">
      <c r="B6" s="102" t="s">
        <v>242</v>
      </c>
      <c r="C6" s="184">
        <f>'RZiS i spr. z całkowitych doch.'!C25</f>
        <v>160664</v>
      </c>
      <c r="D6" s="184">
        <f>'RZiS i spr. z całkowitych doch.'!D25</f>
        <v>92259</v>
      </c>
      <c r="E6" s="184">
        <f>'RZiS i spr. z całkowitych doch.'!E25</f>
        <v>90638</v>
      </c>
      <c r="F6" s="184">
        <f>'RZiS i spr. z całkowitych doch.'!F25</f>
        <v>-22233</v>
      </c>
      <c r="G6" s="184">
        <f>'RZiS i spr. z całkowitych doch.'!G25</f>
        <v>82916</v>
      </c>
      <c r="H6" s="184">
        <f>'RZiS i spr. z całkowitych doch.'!H25</f>
        <v>49618</v>
      </c>
      <c r="I6" s="184">
        <f>'RZiS i spr. z całkowitych doch.'!I25</f>
        <v>45091</v>
      </c>
      <c r="J6" s="184">
        <f>'RZiS i spr. z całkowitych doch.'!J25</f>
        <v>-11793</v>
      </c>
      <c r="K6" s="171"/>
      <c r="L6" s="155"/>
      <c r="M6" s="155"/>
    </row>
    <row r="7" spans="2:13" ht="16.5" thickBot="1" thickTop="1">
      <c r="B7" s="104" t="s">
        <v>75</v>
      </c>
      <c r="C7" s="185">
        <f aca="true" t="shared" si="0" ref="C7:J7">SUM(C8:C18)</f>
        <v>107541</v>
      </c>
      <c r="D7" s="185">
        <f t="shared" si="0"/>
        <v>34427</v>
      </c>
      <c r="E7" s="185">
        <f t="shared" si="0"/>
        <v>47432</v>
      </c>
      <c r="F7" s="185">
        <f t="shared" si="0"/>
        <v>25682</v>
      </c>
      <c r="G7" s="185">
        <f t="shared" si="0"/>
        <v>64531</v>
      </c>
      <c r="H7" s="185">
        <f t="shared" si="0"/>
        <v>17254</v>
      </c>
      <c r="I7" s="185">
        <f t="shared" si="0"/>
        <v>32080</v>
      </c>
      <c r="J7" s="185">
        <f t="shared" si="0"/>
        <v>15197</v>
      </c>
      <c r="K7" s="171"/>
      <c r="L7" s="155"/>
      <c r="M7" s="155"/>
    </row>
    <row r="8" spans="2:13" ht="16.5" thickBot="1" thickTop="1">
      <c r="B8" s="105" t="s">
        <v>241</v>
      </c>
      <c r="C8" s="186">
        <v>13</v>
      </c>
      <c r="D8" s="186">
        <v>-111</v>
      </c>
      <c r="E8" s="186">
        <v>-5</v>
      </c>
      <c r="F8" s="187">
        <v>129</v>
      </c>
      <c r="G8" s="187">
        <v>0</v>
      </c>
      <c r="H8" s="187">
        <v>0</v>
      </c>
      <c r="I8" s="187">
        <v>0</v>
      </c>
      <c r="J8" s="187">
        <v>0</v>
      </c>
      <c r="K8" s="171"/>
      <c r="L8" s="155"/>
      <c r="M8" s="155"/>
    </row>
    <row r="9" spans="2:13" ht="16.5" thickBot="1" thickTop="1">
      <c r="B9" s="105" t="s">
        <v>15</v>
      </c>
      <c r="C9" s="186">
        <v>103946</v>
      </c>
      <c r="D9" s="186">
        <v>34758</v>
      </c>
      <c r="E9" s="186">
        <v>34859</v>
      </c>
      <c r="F9" s="187">
        <v>34329</v>
      </c>
      <c r="G9" s="187">
        <v>83231</v>
      </c>
      <c r="H9" s="187">
        <v>27864</v>
      </c>
      <c r="I9" s="187">
        <v>27330</v>
      </c>
      <c r="J9" s="187">
        <v>28037</v>
      </c>
      <c r="K9" s="171"/>
      <c r="L9" s="155"/>
      <c r="M9" s="155"/>
    </row>
    <row r="10" spans="2:13" ht="16.5" thickBot="1" thickTop="1">
      <c r="B10" s="105" t="s">
        <v>76</v>
      </c>
      <c r="C10" s="186">
        <v>-5043</v>
      </c>
      <c r="D10" s="186">
        <v>-221</v>
      </c>
      <c r="E10" s="186">
        <v>-1737</v>
      </c>
      <c r="F10" s="187">
        <v>-3085</v>
      </c>
      <c r="G10" s="187">
        <v>0</v>
      </c>
      <c r="H10" s="187">
        <v>0</v>
      </c>
      <c r="I10" s="187">
        <v>0</v>
      </c>
      <c r="J10" s="187">
        <v>0</v>
      </c>
      <c r="K10" s="171"/>
      <c r="L10" s="155"/>
      <c r="M10" s="155"/>
    </row>
    <row r="11" spans="2:13" ht="16.5" thickBot="1" thickTop="1">
      <c r="B11" s="105" t="s">
        <v>230</v>
      </c>
      <c r="C11" s="186">
        <v>10385</v>
      </c>
      <c r="D11" s="186">
        <v>3263</v>
      </c>
      <c r="E11" s="186">
        <v>1352</v>
      </c>
      <c r="F11" s="187">
        <v>5770</v>
      </c>
      <c r="G11" s="187">
        <v>-3728</v>
      </c>
      <c r="H11" s="187">
        <v>-1473</v>
      </c>
      <c r="I11" s="187">
        <v>-1172</v>
      </c>
      <c r="J11" s="187">
        <v>-1083</v>
      </c>
      <c r="K11" s="171"/>
      <c r="L11" s="155"/>
      <c r="M11" s="155"/>
    </row>
    <row r="12" spans="2:13" ht="16.5" thickBot="1" thickTop="1">
      <c r="B12" s="105" t="s">
        <v>243</v>
      </c>
      <c r="C12" s="186">
        <v>-10476</v>
      </c>
      <c r="D12" s="186">
        <v>-10491</v>
      </c>
      <c r="E12" s="186">
        <v>0</v>
      </c>
      <c r="F12" s="187">
        <v>15</v>
      </c>
      <c r="G12" s="187">
        <v>-4468</v>
      </c>
      <c r="H12" s="187">
        <v>-3399</v>
      </c>
      <c r="I12" s="187">
        <v>-1076</v>
      </c>
      <c r="J12" s="187">
        <v>7</v>
      </c>
      <c r="K12" s="171"/>
      <c r="L12" s="155"/>
      <c r="M12" s="155"/>
    </row>
    <row r="13" spans="2:13" ht="16.5" thickBot="1" thickTop="1">
      <c r="B13" s="105" t="s">
        <v>77</v>
      </c>
      <c r="C13" s="186">
        <v>-16868</v>
      </c>
      <c r="D13" s="186">
        <v>-969</v>
      </c>
      <c r="E13" s="186">
        <v>-11570</v>
      </c>
      <c r="F13" s="187">
        <v>-4329</v>
      </c>
      <c r="G13" s="187">
        <v>-20805</v>
      </c>
      <c r="H13" s="187">
        <v>841</v>
      </c>
      <c r="I13" s="187">
        <v>-8957</v>
      </c>
      <c r="J13" s="187">
        <v>-12689</v>
      </c>
      <c r="K13" s="171"/>
      <c r="L13" s="155"/>
      <c r="M13" s="155"/>
    </row>
    <row r="14" spans="2:13" ht="16.5" customHeight="1" thickTop="1">
      <c r="B14" s="107" t="s">
        <v>238</v>
      </c>
      <c r="C14" s="189">
        <v>15172</v>
      </c>
      <c r="D14" s="189">
        <v>7347</v>
      </c>
      <c r="E14" s="189">
        <v>26491</v>
      </c>
      <c r="F14" s="188">
        <v>-18666</v>
      </c>
      <c r="G14" s="188">
        <v>6364</v>
      </c>
      <c r="H14" s="188">
        <v>-1928</v>
      </c>
      <c r="I14" s="188">
        <v>20069</v>
      </c>
      <c r="J14" s="188">
        <v>-11777</v>
      </c>
      <c r="L14" s="155"/>
      <c r="M14" s="155"/>
    </row>
    <row r="15" spans="2:13" ht="15.75" thickBot="1">
      <c r="B15" s="105" t="s">
        <v>78</v>
      </c>
      <c r="C15" s="190">
        <v>7532</v>
      </c>
      <c r="D15" s="190">
        <v>-648</v>
      </c>
      <c r="E15" s="190">
        <v>10</v>
      </c>
      <c r="F15" s="108">
        <v>8170</v>
      </c>
      <c r="G15" s="187">
        <v>2943</v>
      </c>
      <c r="H15" s="187">
        <v>-5903</v>
      </c>
      <c r="I15" s="187">
        <v>-3325</v>
      </c>
      <c r="J15" s="187">
        <v>12171</v>
      </c>
      <c r="K15" s="171"/>
      <c r="L15" s="155"/>
      <c r="M15" s="155"/>
    </row>
    <row r="16" spans="2:13" ht="16.5" thickBot="1" thickTop="1">
      <c r="B16" s="105" t="s">
        <v>20</v>
      </c>
      <c r="C16" s="186">
        <v>-642</v>
      </c>
      <c r="D16" s="186">
        <v>-463</v>
      </c>
      <c r="E16" s="186">
        <v>-1</v>
      </c>
      <c r="F16" s="187">
        <v>-178</v>
      </c>
      <c r="G16" s="187">
        <v>952</v>
      </c>
      <c r="H16" s="187">
        <v>1308</v>
      </c>
      <c r="I16" s="187">
        <v>-356</v>
      </c>
      <c r="J16" s="187">
        <v>0</v>
      </c>
      <c r="K16" s="171"/>
      <c r="L16" s="155"/>
      <c r="M16" s="155"/>
    </row>
    <row r="17" spans="2:13" ht="16.5" thickBot="1" thickTop="1">
      <c r="B17" s="105" t="s">
        <v>21</v>
      </c>
      <c r="C17" s="186">
        <v>675</v>
      </c>
      <c r="D17" s="186">
        <v>151</v>
      </c>
      <c r="E17" s="186">
        <v>-272</v>
      </c>
      <c r="F17" s="187">
        <v>796</v>
      </c>
      <c r="G17" s="187">
        <v>23</v>
      </c>
      <c r="H17" s="187">
        <v>-85</v>
      </c>
      <c r="I17" s="187">
        <v>-415</v>
      </c>
      <c r="J17" s="187">
        <v>523</v>
      </c>
      <c r="K17" s="171"/>
      <c r="L17" s="155"/>
      <c r="M17" s="155"/>
    </row>
    <row r="18" spans="2:13" ht="16.5" thickBot="1" thickTop="1">
      <c r="B18" s="105" t="s">
        <v>22</v>
      </c>
      <c r="C18" s="186">
        <v>2847</v>
      </c>
      <c r="D18" s="186">
        <v>1811</v>
      </c>
      <c r="E18" s="186">
        <v>-1695</v>
      </c>
      <c r="F18" s="187">
        <v>2731</v>
      </c>
      <c r="G18" s="187">
        <v>19</v>
      </c>
      <c r="H18" s="187">
        <v>29</v>
      </c>
      <c r="I18" s="187">
        <v>-18</v>
      </c>
      <c r="J18" s="187">
        <v>8</v>
      </c>
      <c r="K18" s="171"/>
      <c r="L18" s="155"/>
      <c r="M18" s="155"/>
    </row>
    <row r="19" spans="2:13" ht="16.5" thickBot="1" thickTop="1">
      <c r="B19" s="102" t="s">
        <v>79</v>
      </c>
      <c r="C19" s="184">
        <f aca="true" t="shared" si="1" ref="C19:J19">SUM(C6:C7)</f>
        <v>268205</v>
      </c>
      <c r="D19" s="184">
        <f t="shared" si="1"/>
        <v>126686</v>
      </c>
      <c r="E19" s="184">
        <f t="shared" si="1"/>
        <v>138070</v>
      </c>
      <c r="F19" s="184">
        <f t="shared" si="1"/>
        <v>3449</v>
      </c>
      <c r="G19" s="184">
        <f t="shared" si="1"/>
        <v>147447</v>
      </c>
      <c r="H19" s="184">
        <f t="shared" si="1"/>
        <v>66872</v>
      </c>
      <c r="I19" s="184">
        <f t="shared" si="1"/>
        <v>77171</v>
      </c>
      <c r="J19" s="184">
        <f t="shared" si="1"/>
        <v>3404</v>
      </c>
      <c r="K19" s="171"/>
      <c r="L19" s="155"/>
      <c r="M19" s="155"/>
    </row>
    <row r="20" spans="2:13" ht="16.5" thickBot="1" thickTop="1">
      <c r="B20" s="105" t="s">
        <v>80</v>
      </c>
      <c r="C20" s="187">
        <v>-28328</v>
      </c>
      <c r="D20" s="186">
        <v>-12864</v>
      </c>
      <c r="E20" s="186">
        <v>-11313</v>
      </c>
      <c r="F20" s="187">
        <v>-4151</v>
      </c>
      <c r="G20" s="187">
        <v>-12682</v>
      </c>
      <c r="H20" s="187">
        <v>-8070</v>
      </c>
      <c r="I20" s="187">
        <v>-3700</v>
      </c>
      <c r="J20" s="187">
        <v>-912</v>
      </c>
      <c r="K20" s="171"/>
      <c r="L20" s="155"/>
      <c r="M20" s="155"/>
    </row>
    <row r="21" spans="2:13" ht="16.5" thickBot="1" thickTop="1">
      <c r="B21" s="102" t="s">
        <v>81</v>
      </c>
      <c r="C21" s="184">
        <f>SUM(C19:C20)</f>
        <v>239877</v>
      </c>
      <c r="D21" s="184">
        <f>SUM(D19:D20)</f>
        <v>113822</v>
      </c>
      <c r="E21" s="184">
        <f>SUM(E19:E20)</f>
        <v>126757</v>
      </c>
      <c r="F21" s="184">
        <f>SUM(F19:F20)</f>
        <v>-702</v>
      </c>
      <c r="G21" s="184">
        <f>SUM(G19:G20)</f>
        <v>134765</v>
      </c>
      <c r="H21" s="184">
        <f>SUM(H19:H20)</f>
        <v>58802</v>
      </c>
      <c r="I21" s="184">
        <f>SUM(I19:I20)</f>
        <v>73471</v>
      </c>
      <c r="J21" s="184">
        <f>SUM(J19:J20)</f>
        <v>2492</v>
      </c>
      <c r="K21" s="171"/>
      <c r="L21" s="155"/>
      <c r="M21" s="155"/>
    </row>
    <row r="22" spans="2:13" ht="16.5" thickBot="1" thickTop="1">
      <c r="B22" s="102" t="s">
        <v>82</v>
      </c>
      <c r="C22" s="194"/>
      <c r="D22" s="194"/>
      <c r="E22" s="194"/>
      <c r="F22" s="187"/>
      <c r="G22" s="187"/>
      <c r="H22" s="187"/>
      <c r="I22" s="187"/>
      <c r="J22" s="187"/>
      <c r="L22" s="155"/>
      <c r="M22" s="155"/>
    </row>
    <row r="23" spans="2:13" ht="16.5" thickBot="1" thickTop="1">
      <c r="B23" s="107" t="s">
        <v>239</v>
      </c>
      <c r="C23" s="188">
        <v>21533</v>
      </c>
      <c r="D23" s="195">
        <v>19207</v>
      </c>
      <c r="E23" s="189">
        <v>14</v>
      </c>
      <c r="F23" s="188">
        <v>12</v>
      </c>
      <c r="G23" s="188">
        <v>5188</v>
      </c>
      <c r="H23" s="188">
        <v>5163</v>
      </c>
      <c r="I23" s="188">
        <v>15</v>
      </c>
      <c r="J23" s="188">
        <v>10</v>
      </c>
      <c r="K23" s="171"/>
      <c r="L23" s="155"/>
      <c r="M23" s="155"/>
    </row>
    <row r="24" spans="2:13" ht="16.5" thickBot="1" thickTop="1">
      <c r="B24" s="105" t="s">
        <v>179</v>
      </c>
      <c r="C24" s="187">
        <v>0</v>
      </c>
      <c r="D24" s="186">
        <v>0</v>
      </c>
      <c r="E24" s="186">
        <v>0</v>
      </c>
      <c r="F24" s="187">
        <v>0</v>
      </c>
      <c r="G24" s="187">
        <v>3500</v>
      </c>
      <c r="H24" s="187">
        <v>0</v>
      </c>
      <c r="I24" s="187">
        <v>3500</v>
      </c>
      <c r="J24" s="187">
        <v>0</v>
      </c>
      <c r="K24" s="171"/>
      <c r="L24" s="155"/>
      <c r="M24" s="155"/>
    </row>
    <row r="25" spans="2:13" ht="16.5" thickBot="1" thickTop="1">
      <c r="B25" s="105" t="s">
        <v>83</v>
      </c>
      <c r="C25" s="187">
        <v>1110</v>
      </c>
      <c r="D25" s="186">
        <v>412</v>
      </c>
      <c r="E25" s="186">
        <v>398</v>
      </c>
      <c r="F25" s="187">
        <v>300</v>
      </c>
      <c r="G25" s="187">
        <v>3728</v>
      </c>
      <c r="H25" s="187">
        <v>1473</v>
      </c>
      <c r="I25" s="187">
        <v>1172</v>
      </c>
      <c r="J25" s="187">
        <v>1083</v>
      </c>
      <c r="K25" s="171"/>
      <c r="L25" s="155"/>
      <c r="M25" s="155"/>
    </row>
    <row r="26" spans="2:13" ht="16.5" thickBot="1" thickTop="1">
      <c r="B26" s="105" t="s">
        <v>23</v>
      </c>
      <c r="C26" s="187">
        <v>2000</v>
      </c>
      <c r="D26" s="186">
        <v>0</v>
      </c>
      <c r="E26" s="186">
        <v>4300</v>
      </c>
      <c r="F26" s="187">
        <v>0</v>
      </c>
      <c r="G26" s="187">
        <v>4020</v>
      </c>
      <c r="H26" s="187">
        <v>0</v>
      </c>
      <c r="I26" s="187">
        <v>-350</v>
      </c>
      <c r="J26" s="187">
        <v>4370</v>
      </c>
      <c r="K26" s="171"/>
      <c r="L26" s="155"/>
      <c r="M26" s="155"/>
    </row>
    <row r="27" spans="2:13" ht="16.5" thickBot="1" thickTop="1">
      <c r="B27" s="105" t="s">
        <v>84</v>
      </c>
      <c r="C27" s="187">
        <v>-63731</v>
      </c>
      <c r="D27" s="186">
        <v>-22909</v>
      </c>
      <c r="E27" s="186">
        <v>-15887</v>
      </c>
      <c r="F27" s="187">
        <v>-24935</v>
      </c>
      <c r="G27" s="187">
        <v>-70436</v>
      </c>
      <c r="H27" s="187">
        <v>-21418</v>
      </c>
      <c r="I27" s="187">
        <v>-25695</v>
      </c>
      <c r="J27" s="187">
        <v>-23323</v>
      </c>
      <c r="K27" s="171"/>
      <c r="L27" s="155"/>
      <c r="M27" s="155"/>
    </row>
    <row r="28" spans="2:13" ht="16.5" thickBot="1" thickTop="1">
      <c r="B28" s="105" t="s">
        <v>157</v>
      </c>
      <c r="C28" s="187">
        <v>-563640</v>
      </c>
      <c r="D28" s="186">
        <v>0</v>
      </c>
      <c r="E28" s="186">
        <v>0</v>
      </c>
      <c r="F28" s="187">
        <v>-563640</v>
      </c>
      <c r="G28" s="187">
        <v>0</v>
      </c>
      <c r="H28" s="187">
        <v>0</v>
      </c>
      <c r="I28" s="187">
        <v>0</v>
      </c>
      <c r="J28" s="187">
        <v>0</v>
      </c>
      <c r="K28" s="171"/>
      <c r="L28" s="155"/>
      <c r="M28" s="155"/>
    </row>
    <row r="29" spans="2:13" ht="16.5" thickBot="1" thickTop="1">
      <c r="B29" s="105" t="s">
        <v>206</v>
      </c>
      <c r="C29" s="187">
        <v>0</v>
      </c>
      <c r="D29" s="186">
        <v>0</v>
      </c>
      <c r="E29" s="186">
        <v>0</v>
      </c>
      <c r="F29" s="187">
        <v>0</v>
      </c>
      <c r="G29" s="187">
        <v>-10</v>
      </c>
      <c r="H29" s="187">
        <v>-10</v>
      </c>
      <c r="I29" s="187">
        <v>0</v>
      </c>
      <c r="J29" s="187">
        <v>0</v>
      </c>
      <c r="K29" s="171"/>
      <c r="L29" s="155"/>
      <c r="M29" s="155"/>
    </row>
    <row r="30" spans="2:13" ht="16.5" thickBot="1" thickTop="1">
      <c r="B30" s="102" t="s">
        <v>85</v>
      </c>
      <c r="C30" s="184">
        <f aca="true" t="shared" si="2" ref="C30:J30">SUM(C23:C29)</f>
        <v>-602728</v>
      </c>
      <c r="D30" s="184">
        <f t="shared" si="2"/>
        <v>-3290</v>
      </c>
      <c r="E30" s="184">
        <f t="shared" si="2"/>
        <v>-11175</v>
      </c>
      <c r="F30" s="184">
        <f t="shared" si="2"/>
        <v>-588263</v>
      </c>
      <c r="G30" s="184">
        <f t="shared" si="2"/>
        <v>-54010</v>
      </c>
      <c r="H30" s="184">
        <f t="shared" si="2"/>
        <v>-14792</v>
      </c>
      <c r="I30" s="184">
        <f t="shared" si="2"/>
        <v>-21358</v>
      </c>
      <c r="J30" s="184">
        <f t="shared" si="2"/>
        <v>-17860</v>
      </c>
      <c r="K30" s="171"/>
      <c r="L30" s="155"/>
      <c r="M30" s="155"/>
    </row>
    <row r="31" spans="2:13" ht="16.5" thickBot="1" thickTop="1">
      <c r="B31" s="102" t="s">
        <v>86</v>
      </c>
      <c r="C31" s="191"/>
      <c r="D31" s="191"/>
      <c r="E31" s="191"/>
      <c r="F31" s="191"/>
      <c r="G31" s="191"/>
      <c r="H31" s="191"/>
      <c r="I31" s="191"/>
      <c r="J31" s="191"/>
      <c r="K31" s="171"/>
      <c r="L31" s="155"/>
      <c r="M31" s="155"/>
    </row>
    <row r="32" spans="2:13" ht="16.5" thickBot="1" thickTop="1">
      <c r="B32" s="105" t="s">
        <v>87</v>
      </c>
      <c r="C32" s="186">
        <v>476445</v>
      </c>
      <c r="D32" s="186">
        <v>0</v>
      </c>
      <c r="E32" s="186">
        <v>0</v>
      </c>
      <c r="F32" s="187">
        <v>476445</v>
      </c>
      <c r="G32" s="187">
        <v>0</v>
      </c>
      <c r="H32" s="187">
        <v>0</v>
      </c>
      <c r="I32" s="187">
        <v>0</v>
      </c>
      <c r="J32" s="187">
        <v>0</v>
      </c>
      <c r="K32" s="171"/>
      <c r="L32" s="155"/>
      <c r="M32" s="155"/>
    </row>
    <row r="33" spans="2:13" ht="16.5" thickBot="1" thickTop="1">
      <c r="B33" s="107" t="s">
        <v>244</v>
      </c>
      <c r="C33" s="192">
        <v>300000</v>
      </c>
      <c r="D33" s="192">
        <v>0</v>
      </c>
      <c r="E33" s="192">
        <v>300000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71"/>
      <c r="L33" s="155"/>
      <c r="M33" s="155"/>
    </row>
    <row r="34" spans="2:13" ht="16.5" thickBot="1" thickTop="1">
      <c r="B34" s="107" t="s">
        <v>207</v>
      </c>
      <c r="C34" s="192">
        <v>-69116</v>
      </c>
      <c r="D34" s="192">
        <v>-69116</v>
      </c>
      <c r="E34" s="192">
        <v>0</v>
      </c>
      <c r="F34" s="193">
        <v>0</v>
      </c>
      <c r="G34" s="193">
        <v>-69116</v>
      </c>
      <c r="H34" s="193">
        <v>-69116</v>
      </c>
      <c r="I34" s="193">
        <v>0</v>
      </c>
      <c r="J34" s="193">
        <v>0</v>
      </c>
      <c r="K34" s="171"/>
      <c r="L34" s="155"/>
      <c r="M34" s="155"/>
    </row>
    <row r="35" spans="2:13" ht="16.5" thickBot="1" thickTop="1">
      <c r="B35" s="107" t="s">
        <v>180</v>
      </c>
      <c r="C35" s="192">
        <v>-300330</v>
      </c>
      <c r="D35" s="192">
        <v>-330</v>
      </c>
      <c r="E35" s="192">
        <v>-300000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71"/>
      <c r="L35" s="155"/>
      <c r="M35" s="155"/>
    </row>
    <row r="36" spans="2:13" ht="16.5" thickBot="1" thickTop="1">
      <c r="B36" s="107" t="s">
        <v>245</v>
      </c>
      <c r="C36" s="189">
        <v>-10519</v>
      </c>
      <c r="D36" s="189">
        <v>-2309</v>
      </c>
      <c r="E36" s="189">
        <v>-3352</v>
      </c>
      <c r="F36" s="188">
        <v>-4858</v>
      </c>
      <c r="G36" s="188">
        <v>0</v>
      </c>
      <c r="H36" s="188">
        <v>0</v>
      </c>
      <c r="I36" s="188">
        <v>0</v>
      </c>
      <c r="J36" s="188">
        <v>0</v>
      </c>
      <c r="K36" s="171"/>
      <c r="L36" s="155"/>
      <c r="M36" s="155"/>
    </row>
    <row r="37" spans="2:13" ht="16.5" thickBot="1" thickTop="1">
      <c r="B37" s="102" t="s">
        <v>88</v>
      </c>
      <c r="C37" s="184">
        <f>SUM(C32:C36)</f>
        <v>396480</v>
      </c>
      <c r="D37" s="184">
        <f>SUM(D32:D36)</f>
        <v>-71755</v>
      </c>
      <c r="E37" s="184">
        <f>SUM(E32:E36)</f>
        <v>-3352</v>
      </c>
      <c r="F37" s="184">
        <f>SUM(F32:F36)</f>
        <v>471587</v>
      </c>
      <c r="G37" s="184">
        <f>SUM(G32:G36)</f>
        <v>-69116</v>
      </c>
      <c r="H37" s="184">
        <f>SUM(H32:H36)</f>
        <v>-69116</v>
      </c>
      <c r="I37" s="184">
        <f>SUM(I32:I36)</f>
        <v>0</v>
      </c>
      <c r="J37" s="184">
        <f>SUM(J32:J36)</f>
        <v>0</v>
      </c>
      <c r="K37" s="171"/>
      <c r="L37" s="155"/>
      <c r="M37" s="155"/>
    </row>
    <row r="38" spans="2:13" ht="16.5" thickBot="1" thickTop="1">
      <c r="B38" s="102" t="s">
        <v>89</v>
      </c>
      <c r="C38" s="184">
        <f aca="true" t="shared" si="3" ref="C38:J38">C21+C30+C37</f>
        <v>33629</v>
      </c>
      <c r="D38" s="184">
        <f t="shared" si="3"/>
        <v>38777</v>
      </c>
      <c r="E38" s="184">
        <f t="shared" si="3"/>
        <v>112230</v>
      </c>
      <c r="F38" s="184">
        <f t="shared" si="3"/>
        <v>-117378</v>
      </c>
      <c r="G38" s="184">
        <f t="shared" si="3"/>
        <v>11639</v>
      </c>
      <c r="H38" s="184">
        <f t="shared" si="3"/>
        <v>-25106</v>
      </c>
      <c r="I38" s="184">
        <f t="shared" si="3"/>
        <v>52113</v>
      </c>
      <c r="J38" s="184">
        <f t="shared" si="3"/>
        <v>-15368</v>
      </c>
      <c r="K38" s="171"/>
      <c r="L38" s="155"/>
      <c r="M38" s="155"/>
    </row>
    <row r="39" spans="2:13" ht="16.5" thickBot="1" thickTop="1">
      <c r="B39" s="105" t="s">
        <v>158</v>
      </c>
      <c r="C39" s="187">
        <v>-3063</v>
      </c>
      <c r="D39" s="186">
        <v>0</v>
      </c>
      <c r="E39" s="186">
        <v>0</v>
      </c>
      <c r="F39" s="187">
        <v>-3063</v>
      </c>
      <c r="G39" s="187">
        <v>0</v>
      </c>
      <c r="H39" s="187">
        <v>0</v>
      </c>
      <c r="I39" s="187">
        <v>0</v>
      </c>
      <c r="J39" s="187">
        <v>0</v>
      </c>
      <c r="K39" s="171"/>
      <c r="L39" s="155"/>
      <c r="M39" s="155"/>
    </row>
    <row r="40" spans="2:13" ht="16.5" thickBot="1" thickTop="1">
      <c r="B40" s="102" t="s">
        <v>25</v>
      </c>
      <c r="C40" s="184">
        <f>'Spr. z sytuacji finansowej'!F22</f>
        <v>239503</v>
      </c>
      <c r="D40" s="184">
        <f>'Spr. z sytuacji finansowej'!D22</f>
        <v>231292</v>
      </c>
      <c r="E40" s="184">
        <f>F41</f>
        <v>119062</v>
      </c>
      <c r="F40" s="184">
        <f>'Spr. z sytuacji finansowej'!F22</f>
        <v>239503</v>
      </c>
      <c r="G40" s="184">
        <v>190821</v>
      </c>
      <c r="H40" s="184">
        <v>227566</v>
      </c>
      <c r="I40" s="184">
        <f>J41</f>
        <v>175453</v>
      </c>
      <c r="J40" s="184">
        <v>190821</v>
      </c>
      <c r="K40" s="171"/>
      <c r="L40" s="155"/>
      <c r="M40" s="155"/>
    </row>
    <row r="41" spans="2:13" ht="16.5" thickBot="1" thickTop="1">
      <c r="B41" s="102" t="s">
        <v>90</v>
      </c>
      <c r="C41" s="184">
        <f>SUM(C38:C40)</f>
        <v>270069</v>
      </c>
      <c r="D41" s="184">
        <f>SUM(D38:D40)</f>
        <v>270069</v>
      </c>
      <c r="E41" s="184">
        <f>SUM(E38:E40)</f>
        <v>231292</v>
      </c>
      <c r="F41" s="184">
        <f>SUM(F38:F40)</f>
        <v>119062</v>
      </c>
      <c r="G41" s="184">
        <f>SUM(G38:G40)</f>
        <v>202460</v>
      </c>
      <c r="H41" s="184">
        <f>SUM(H38:H40)</f>
        <v>202460</v>
      </c>
      <c r="I41" s="184">
        <f>SUM(I38:I40)</f>
        <v>227566</v>
      </c>
      <c r="J41" s="184">
        <f>SUM(J38:J40)</f>
        <v>175453</v>
      </c>
      <c r="K41" s="171"/>
      <c r="L41" s="155"/>
      <c r="M41" s="155"/>
    </row>
    <row r="42" spans="3:10" ht="15.75" thickTop="1">
      <c r="C42" s="197"/>
      <c r="D42" s="197"/>
      <c r="E42" s="197"/>
      <c r="F42" s="197"/>
      <c r="G42" s="197"/>
      <c r="H42" s="197"/>
      <c r="I42" s="197"/>
      <c r="J42" s="197"/>
    </row>
    <row r="43" ht="15">
      <c r="F43" s="155"/>
    </row>
  </sheetData>
  <sheetProtection/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C1" sqref="C1"/>
    </sheetView>
  </sheetViews>
  <sheetFormatPr defaultColWidth="10.875" defaultRowHeight="15.75" outlineLevelCol="1"/>
  <cols>
    <col min="1" max="1" width="5.00390625" style="40" customWidth="1"/>
    <col min="2" max="2" width="55.25390625" style="24" customWidth="1"/>
    <col min="3" max="5" width="15.125" style="40" customWidth="1"/>
    <col min="6" max="6" width="17.125" style="40" customWidth="1"/>
    <col min="7" max="7" width="3.625" style="40" customWidth="1"/>
    <col min="8" max="10" width="15.125" style="40" customWidth="1" outlineLevel="1"/>
    <col min="11" max="11" width="17.125" style="40" customWidth="1" outlineLevel="1"/>
    <col min="12" max="12" width="3.625" style="40" customWidth="1"/>
    <col min="13" max="15" width="15.125" style="40" customWidth="1" outlineLevel="1"/>
    <col min="16" max="16" width="17.125" style="40" customWidth="1" outlineLevel="1"/>
    <col min="17" max="17" width="3.625" style="40" customWidth="1"/>
    <col min="18" max="20" width="15.125" style="40" customWidth="1" outlineLevel="1"/>
    <col min="21" max="21" width="17.125" style="40" customWidth="1" outlineLevel="1"/>
    <col min="22" max="22" width="3.625" style="40" customWidth="1"/>
    <col min="23" max="16384" width="10.875" style="40" customWidth="1"/>
  </cols>
  <sheetData>
    <row r="1" spans="1:4" ht="15">
      <c r="A1" s="205" t="s">
        <v>9</v>
      </c>
      <c r="C1" s="100"/>
      <c r="D1" s="100"/>
    </row>
    <row r="2" spans="1:4" ht="12">
      <c r="A2" s="206"/>
      <c r="C2" s="207"/>
      <c r="D2" s="207"/>
    </row>
    <row r="3" spans="1:2" ht="18.75" thickBot="1">
      <c r="A3" s="206"/>
      <c r="B3" s="15" t="s">
        <v>258</v>
      </c>
    </row>
    <row r="4" spans="2:21" ht="16.5" customHeight="1" thickBot="1" thickTop="1">
      <c r="B4" s="227" t="s">
        <v>259</v>
      </c>
      <c r="C4" s="229" t="s">
        <v>104</v>
      </c>
      <c r="D4" s="230"/>
      <c r="E4" s="241"/>
      <c r="F4" s="242" t="s">
        <v>246</v>
      </c>
      <c r="G4" s="198"/>
      <c r="H4" s="229" t="s">
        <v>104</v>
      </c>
      <c r="I4" s="230"/>
      <c r="J4" s="241"/>
      <c r="K4" s="242" t="s">
        <v>247</v>
      </c>
      <c r="L4" s="198"/>
      <c r="M4" s="229" t="s">
        <v>104</v>
      </c>
      <c r="N4" s="230"/>
      <c r="O4" s="241"/>
      <c r="P4" s="242" t="s">
        <v>252</v>
      </c>
      <c r="Q4" s="198"/>
      <c r="R4" s="229" t="s">
        <v>104</v>
      </c>
      <c r="S4" s="230"/>
      <c r="T4" s="241"/>
      <c r="U4" s="242" t="s">
        <v>255</v>
      </c>
    </row>
    <row r="5" spans="2:21" ht="49.5" thickBot="1" thickTop="1">
      <c r="B5" s="228"/>
      <c r="C5" s="25" t="s">
        <v>105</v>
      </c>
      <c r="D5" s="25" t="s">
        <v>106</v>
      </c>
      <c r="E5" s="25" t="s">
        <v>107</v>
      </c>
      <c r="F5" s="243"/>
      <c r="G5" s="199"/>
      <c r="H5" s="25" t="s">
        <v>105</v>
      </c>
      <c r="I5" s="25" t="s">
        <v>106</v>
      </c>
      <c r="J5" s="25" t="s">
        <v>107</v>
      </c>
      <c r="K5" s="243"/>
      <c r="L5" s="199"/>
      <c r="M5" s="25" t="s">
        <v>105</v>
      </c>
      <c r="N5" s="25" t="s">
        <v>106</v>
      </c>
      <c r="O5" s="25" t="s">
        <v>107</v>
      </c>
      <c r="P5" s="243"/>
      <c r="Q5" s="199"/>
      <c r="R5" s="25" t="s">
        <v>105</v>
      </c>
      <c r="S5" s="25" t="s">
        <v>106</v>
      </c>
      <c r="T5" s="25" t="s">
        <v>107</v>
      </c>
      <c r="U5" s="243"/>
    </row>
    <row r="6" spans="2:21" ht="12.75" thickTop="1">
      <c r="B6" s="143" t="s">
        <v>168</v>
      </c>
      <c r="C6" s="144">
        <f>C7</f>
        <v>745646</v>
      </c>
      <c r="D6" s="144">
        <f>D7</f>
        <v>190339</v>
      </c>
      <c r="E6" s="144">
        <f>E7</f>
        <v>18544</v>
      </c>
      <c r="F6" s="144">
        <f aca="true" t="shared" si="0" ref="F6:F19">SUM(C6:E6)</f>
        <v>954529</v>
      </c>
      <c r="G6" s="200"/>
      <c r="H6" s="144">
        <f>H7</f>
        <v>283527</v>
      </c>
      <c r="I6" s="144">
        <f>I7</f>
        <v>73020</v>
      </c>
      <c r="J6" s="144">
        <f>J7</f>
        <v>6356</v>
      </c>
      <c r="K6" s="144">
        <f aca="true" t="shared" si="1" ref="K6:K17">SUM(H6:J6)</f>
        <v>362903</v>
      </c>
      <c r="L6" s="200"/>
      <c r="M6" s="144">
        <f>M7</f>
        <v>282281</v>
      </c>
      <c r="N6" s="144">
        <f>N7</f>
        <v>73326</v>
      </c>
      <c r="O6" s="144">
        <f>O7</f>
        <v>6818</v>
      </c>
      <c r="P6" s="144">
        <f aca="true" t="shared" si="2" ref="P6:P19">SUM(M6:O6)</f>
        <v>362425</v>
      </c>
      <c r="Q6" s="200"/>
      <c r="R6" s="144">
        <v>179838</v>
      </c>
      <c r="S6" s="144">
        <v>43993</v>
      </c>
      <c r="T6" s="144">
        <v>5370</v>
      </c>
      <c r="U6" s="144">
        <f>SUM(R6:T6)</f>
        <v>229201</v>
      </c>
    </row>
    <row r="7" spans="2:25" ht="15.75" customHeight="1" thickBot="1">
      <c r="B7" s="137" t="s">
        <v>109</v>
      </c>
      <c r="C7" s="133">
        <v>745646</v>
      </c>
      <c r="D7" s="133">
        <v>190339</v>
      </c>
      <c r="E7" s="133">
        <v>18544</v>
      </c>
      <c r="F7" s="133">
        <f t="shared" si="0"/>
        <v>954529</v>
      </c>
      <c r="G7" s="154"/>
      <c r="H7" s="133">
        <v>283527</v>
      </c>
      <c r="I7" s="133">
        <v>73020</v>
      </c>
      <c r="J7" s="133">
        <v>6356</v>
      </c>
      <c r="K7" s="133">
        <f t="shared" si="1"/>
        <v>362903</v>
      </c>
      <c r="L7" s="154"/>
      <c r="M7" s="133">
        <v>282281</v>
      </c>
      <c r="N7" s="133">
        <v>73326</v>
      </c>
      <c r="O7" s="133">
        <v>6818</v>
      </c>
      <c r="P7" s="133">
        <f t="shared" si="2"/>
        <v>362425</v>
      </c>
      <c r="Q7" s="154"/>
      <c r="R7" s="133">
        <v>179838</v>
      </c>
      <c r="S7" s="133">
        <v>43993</v>
      </c>
      <c r="T7" s="133">
        <v>5370</v>
      </c>
      <c r="U7" s="133">
        <f aca="true" t="shared" si="3" ref="U7:U19">SUM(R7:T7)</f>
        <v>229201</v>
      </c>
      <c r="V7" s="207"/>
      <c r="W7" s="207"/>
      <c r="X7" s="207"/>
      <c r="Y7" s="207"/>
    </row>
    <row r="8" spans="2:25" ht="13.5" thickBot="1" thickTop="1">
      <c r="B8" s="134" t="s">
        <v>110</v>
      </c>
      <c r="C8" s="127">
        <v>293137</v>
      </c>
      <c r="D8" s="127">
        <v>96076</v>
      </c>
      <c r="E8" s="127">
        <v>-49890</v>
      </c>
      <c r="F8" s="144">
        <f t="shared" si="0"/>
        <v>339323</v>
      </c>
      <c r="G8" s="201"/>
      <c r="H8" s="127">
        <v>124394</v>
      </c>
      <c r="I8" s="127">
        <v>38563</v>
      </c>
      <c r="J8" s="127">
        <v>-16794</v>
      </c>
      <c r="K8" s="144">
        <f t="shared" si="1"/>
        <v>146163</v>
      </c>
      <c r="L8" s="201"/>
      <c r="M8" s="127">
        <v>124562</v>
      </c>
      <c r="N8" s="127">
        <v>41079</v>
      </c>
      <c r="O8" s="127">
        <v>-15377</v>
      </c>
      <c r="P8" s="144">
        <f t="shared" si="2"/>
        <v>150264</v>
      </c>
      <c r="Q8" s="201"/>
      <c r="R8" s="127">
        <v>44181</v>
      </c>
      <c r="S8" s="127">
        <v>16434</v>
      </c>
      <c r="T8" s="127">
        <v>-17719</v>
      </c>
      <c r="U8" s="127">
        <f t="shared" si="3"/>
        <v>42896</v>
      </c>
      <c r="V8" s="207"/>
      <c r="W8" s="207"/>
      <c r="X8" s="207"/>
      <c r="Y8" s="207"/>
    </row>
    <row r="9" spans="2:25" ht="13.5" thickBot="1" thickTop="1">
      <c r="B9" s="134" t="s">
        <v>39</v>
      </c>
      <c r="C9" s="127">
        <v>227716</v>
      </c>
      <c r="D9" s="127">
        <v>86474</v>
      </c>
      <c r="E9" s="127">
        <v>-50937</v>
      </c>
      <c r="F9" s="144">
        <f t="shared" si="0"/>
        <v>263253</v>
      </c>
      <c r="G9" s="201"/>
      <c r="H9" s="127">
        <v>102118</v>
      </c>
      <c r="I9" s="127">
        <v>35174</v>
      </c>
      <c r="J9" s="127">
        <v>-17157</v>
      </c>
      <c r="K9" s="144">
        <f t="shared" si="1"/>
        <v>120135</v>
      </c>
      <c r="L9" s="201"/>
      <c r="M9" s="127">
        <v>102706</v>
      </c>
      <c r="N9" s="127">
        <v>37845</v>
      </c>
      <c r="O9" s="127">
        <v>-15707</v>
      </c>
      <c r="P9" s="144">
        <f t="shared" si="2"/>
        <v>124844</v>
      </c>
      <c r="Q9" s="201"/>
      <c r="R9" s="127">
        <v>22892</v>
      </c>
      <c r="S9" s="127">
        <v>13455</v>
      </c>
      <c r="T9" s="127">
        <v>-18073</v>
      </c>
      <c r="U9" s="127">
        <f t="shared" si="3"/>
        <v>18274</v>
      </c>
      <c r="V9" s="207"/>
      <c r="W9" s="207"/>
      <c r="X9" s="207"/>
      <c r="Y9" s="207"/>
    </row>
    <row r="10" spans="2:25" ht="13.5" thickBot="1" thickTop="1">
      <c r="B10" s="137" t="s">
        <v>15</v>
      </c>
      <c r="C10" s="133">
        <v>-75026</v>
      </c>
      <c r="D10" s="133">
        <v>-26638</v>
      </c>
      <c r="E10" s="133">
        <v>-2282</v>
      </c>
      <c r="F10" s="133">
        <f t="shared" si="0"/>
        <v>-103946</v>
      </c>
      <c r="G10" s="154"/>
      <c r="H10" s="133">
        <v>-24938</v>
      </c>
      <c r="I10" s="133">
        <v>-8988</v>
      </c>
      <c r="J10" s="133">
        <v>-832</v>
      </c>
      <c r="K10" s="133">
        <f t="shared" si="1"/>
        <v>-34758</v>
      </c>
      <c r="L10" s="154"/>
      <c r="M10" s="133">
        <v>-25267</v>
      </c>
      <c r="N10" s="133">
        <v>-8784</v>
      </c>
      <c r="O10" s="34">
        <v>-808</v>
      </c>
      <c r="P10" s="133">
        <f t="shared" si="2"/>
        <v>-34859</v>
      </c>
      <c r="Q10" s="154"/>
      <c r="R10" s="133">
        <v>-24821</v>
      </c>
      <c r="S10" s="133">
        <v>-8866</v>
      </c>
      <c r="T10" s="34">
        <v>-642</v>
      </c>
      <c r="U10" s="133">
        <f t="shared" si="3"/>
        <v>-34329</v>
      </c>
      <c r="V10" s="207"/>
      <c r="W10" s="207"/>
      <c r="X10" s="207"/>
      <c r="Y10" s="207"/>
    </row>
    <row r="11" spans="2:25" ht="13.5" thickBot="1" thickTop="1">
      <c r="B11" s="134" t="s">
        <v>111</v>
      </c>
      <c r="C11" s="127">
        <f>SUM(C9:C10)</f>
        <v>152690</v>
      </c>
      <c r="D11" s="127">
        <f>SUM(D9:D10)</f>
        <v>59836</v>
      </c>
      <c r="E11" s="127">
        <f>SUM(E9:E10)</f>
        <v>-53219</v>
      </c>
      <c r="F11" s="144">
        <f t="shared" si="0"/>
        <v>159307</v>
      </c>
      <c r="G11" s="201"/>
      <c r="H11" s="127">
        <f>SUM(H9:H10)</f>
        <v>77180</v>
      </c>
      <c r="I11" s="127">
        <f>SUM(I9:I10)</f>
        <v>26186</v>
      </c>
      <c r="J11" s="127">
        <f>SUM(J9:J10)</f>
        <v>-17989</v>
      </c>
      <c r="K11" s="144">
        <f t="shared" si="1"/>
        <v>85377</v>
      </c>
      <c r="L11" s="201"/>
      <c r="M11" s="127">
        <f>SUM(M9:M10)</f>
        <v>77439</v>
      </c>
      <c r="N11" s="127">
        <f>SUM(N9:N10)</f>
        <v>29061</v>
      </c>
      <c r="O11" s="127">
        <f>SUM(O9:O10)</f>
        <v>-16515</v>
      </c>
      <c r="P11" s="144">
        <f t="shared" si="2"/>
        <v>89985</v>
      </c>
      <c r="Q11" s="201"/>
      <c r="R11" s="127">
        <v>-1929</v>
      </c>
      <c r="S11" s="127">
        <v>4589</v>
      </c>
      <c r="T11" s="127">
        <v>-18715</v>
      </c>
      <c r="U11" s="127">
        <f t="shared" si="3"/>
        <v>-16055</v>
      </c>
      <c r="V11" s="207"/>
      <c r="W11" s="207"/>
      <c r="X11" s="207"/>
      <c r="Y11" s="207"/>
    </row>
    <row r="12" spans="2:25" ht="13.5" thickBot="1" thickTop="1">
      <c r="B12" s="137" t="s">
        <v>112</v>
      </c>
      <c r="C12" s="133">
        <v>0</v>
      </c>
      <c r="D12" s="133">
        <v>0</v>
      </c>
      <c r="E12" s="133">
        <v>7372</v>
      </c>
      <c r="F12" s="133">
        <f t="shared" si="0"/>
        <v>7372</v>
      </c>
      <c r="G12" s="154"/>
      <c r="H12" s="133">
        <v>0</v>
      </c>
      <c r="I12" s="133">
        <v>0</v>
      </c>
      <c r="J12" s="133">
        <v>9951</v>
      </c>
      <c r="K12" s="133">
        <f t="shared" si="1"/>
        <v>9951</v>
      </c>
      <c r="L12" s="154"/>
      <c r="M12" s="133">
        <v>0</v>
      </c>
      <c r="N12" s="133">
        <v>0</v>
      </c>
      <c r="O12" s="133">
        <v>-123</v>
      </c>
      <c r="P12" s="133">
        <f t="shared" si="2"/>
        <v>-123</v>
      </c>
      <c r="Q12" s="154"/>
      <c r="R12" s="133">
        <v>0</v>
      </c>
      <c r="S12" s="133">
        <v>0</v>
      </c>
      <c r="T12" s="133">
        <v>-2456</v>
      </c>
      <c r="U12" s="133">
        <f t="shared" si="3"/>
        <v>-2456</v>
      </c>
      <c r="V12" s="207"/>
      <c r="W12" s="207"/>
      <c r="X12" s="207"/>
      <c r="Y12" s="207"/>
    </row>
    <row r="13" spans="2:25" ht="13.5" thickBot="1" thickTop="1">
      <c r="B13" s="134" t="s">
        <v>113</v>
      </c>
      <c r="C13" s="127">
        <f>SUM(C11:C12)</f>
        <v>152690</v>
      </c>
      <c r="D13" s="127">
        <f>SUM(D11:D12)</f>
        <v>59836</v>
      </c>
      <c r="E13" s="127">
        <f>SUM(E11:E12)</f>
        <v>-45847</v>
      </c>
      <c r="F13" s="144">
        <f t="shared" si="0"/>
        <v>166679</v>
      </c>
      <c r="G13" s="201"/>
      <c r="H13" s="127">
        <f>SUM(H11:H12)</f>
        <v>77180</v>
      </c>
      <c r="I13" s="127">
        <f>SUM(I11:I12)</f>
        <v>26186</v>
      </c>
      <c r="J13" s="127">
        <f>SUM(J11:J12)</f>
        <v>-8038</v>
      </c>
      <c r="K13" s="144">
        <f t="shared" si="1"/>
        <v>95328</v>
      </c>
      <c r="L13" s="201"/>
      <c r="M13" s="127">
        <f>SUM(M11:M12)</f>
        <v>77439</v>
      </c>
      <c r="N13" s="127">
        <f>SUM(N11:N12)</f>
        <v>29061</v>
      </c>
      <c r="O13" s="127">
        <f>SUM(O11:O12)</f>
        <v>-16638</v>
      </c>
      <c r="P13" s="144">
        <f t="shared" si="2"/>
        <v>89862</v>
      </c>
      <c r="Q13" s="201"/>
      <c r="R13" s="127">
        <v>-1929</v>
      </c>
      <c r="S13" s="127">
        <v>4589</v>
      </c>
      <c r="T13" s="127">
        <v>-21171</v>
      </c>
      <c r="U13" s="127">
        <f t="shared" si="3"/>
        <v>-18511</v>
      </c>
      <c r="V13" s="207"/>
      <c r="W13" s="207"/>
      <c r="X13" s="207"/>
      <c r="Y13" s="207"/>
    </row>
    <row r="14" spans="2:25" ht="13.5" thickBot="1" thickTop="1">
      <c r="B14" s="137" t="s">
        <v>43</v>
      </c>
      <c r="C14" s="133">
        <v>0</v>
      </c>
      <c r="D14" s="133">
        <v>0</v>
      </c>
      <c r="E14" s="133">
        <v>-13</v>
      </c>
      <c r="F14" s="133">
        <f t="shared" si="0"/>
        <v>-13</v>
      </c>
      <c r="G14" s="154"/>
      <c r="H14" s="133">
        <v>0</v>
      </c>
      <c r="I14" s="133">
        <v>0</v>
      </c>
      <c r="J14" s="133">
        <v>111</v>
      </c>
      <c r="K14" s="133">
        <f t="shared" si="1"/>
        <v>111</v>
      </c>
      <c r="L14" s="154"/>
      <c r="M14" s="133">
        <v>0</v>
      </c>
      <c r="N14" s="133">
        <v>0</v>
      </c>
      <c r="O14" s="133">
        <v>5</v>
      </c>
      <c r="P14" s="133">
        <f t="shared" si="2"/>
        <v>5</v>
      </c>
      <c r="Q14" s="154"/>
      <c r="R14" s="133">
        <v>0</v>
      </c>
      <c r="S14" s="133">
        <v>0</v>
      </c>
      <c r="T14" s="133">
        <v>-129</v>
      </c>
      <c r="U14" s="133">
        <f t="shared" si="3"/>
        <v>-129</v>
      </c>
      <c r="V14" s="207"/>
      <c r="W14" s="207"/>
      <c r="X14" s="207"/>
      <c r="Y14" s="207"/>
    </row>
    <row r="15" spans="2:25" ht="13.5" thickBot="1" thickTop="1">
      <c r="B15" s="137" t="s">
        <v>114</v>
      </c>
      <c r="C15" s="133">
        <v>-768</v>
      </c>
      <c r="D15" s="133">
        <v>-620</v>
      </c>
      <c r="E15" s="133">
        <v>-4614</v>
      </c>
      <c r="F15" s="133">
        <f t="shared" si="0"/>
        <v>-6002</v>
      </c>
      <c r="G15" s="154"/>
      <c r="H15" s="133">
        <v>-230</v>
      </c>
      <c r="I15" s="133">
        <v>-231</v>
      </c>
      <c r="J15" s="133">
        <v>-2719</v>
      </c>
      <c r="K15" s="133">
        <f t="shared" si="1"/>
        <v>-3180</v>
      </c>
      <c r="L15" s="154"/>
      <c r="M15" s="133">
        <v>-423</v>
      </c>
      <c r="N15" s="133">
        <v>-218</v>
      </c>
      <c r="O15" s="133">
        <v>1412</v>
      </c>
      <c r="P15" s="133">
        <f t="shared" si="2"/>
        <v>771</v>
      </c>
      <c r="Q15" s="154"/>
      <c r="R15" s="133">
        <v>-115</v>
      </c>
      <c r="S15" s="133">
        <v>-171</v>
      </c>
      <c r="T15" s="133">
        <v>-3307</v>
      </c>
      <c r="U15" s="133">
        <f t="shared" si="3"/>
        <v>-3593</v>
      </c>
      <c r="V15" s="207"/>
      <c r="W15" s="207"/>
      <c r="X15" s="207"/>
      <c r="Y15" s="207"/>
    </row>
    <row r="16" spans="2:25" ht="13.5" thickBot="1" thickTop="1">
      <c r="B16" s="137" t="s">
        <v>8</v>
      </c>
      <c r="C16" s="133">
        <v>0</v>
      </c>
      <c r="D16" s="133">
        <v>0</v>
      </c>
      <c r="E16" s="133">
        <v>-31578</v>
      </c>
      <c r="F16" s="133">
        <f t="shared" si="0"/>
        <v>-31578</v>
      </c>
      <c r="G16" s="154"/>
      <c r="H16" s="133">
        <v>0</v>
      </c>
      <c r="I16" s="133">
        <v>0</v>
      </c>
      <c r="J16" s="133">
        <v>-16450</v>
      </c>
      <c r="K16" s="133">
        <f t="shared" si="1"/>
        <v>-16450</v>
      </c>
      <c r="L16" s="154"/>
      <c r="M16" s="133">
        <v>0</v>
      </c>
      <c r="N16" s="133">
        <v>0</v>
      </c>
      <c r="O16" s="133">
        <v>-15029</v>
      </c>
      <c r="P16" s="133">
        <f t="shared" si="2"/>
        <v>-15029</v>
      </c>
      <c r="Q16" s="154"/>
      <c r="R16" s="133">
        <v>0</v>
      </c>
      <c r="S16" s="133">
        <v>0</v>
      </c>
      <c r="T16" s="133">
        <v>-99</v>
      </c>
      <c r="U16" s="133">
        <f t="shared" si="3"/>
        <v>-99</v>
      </c>
      <c r="V16" s="207"/>
      <c r="W16" s="207"/>
      <c r="X16" s="207"/>
      <c r="Y16" s="207"/>
    </row>
    <row r="17" spans="2:25" ht="13.5" thickBot="1" thickTop="1">
      <c r="B17" s="134" t="s">
        <v>12</v>
      </c>
      <c r="C17" s="127">
        <f>SUM(C13:C16)</f>
        <v>151922</v>
      </c>
      <c r="D17" s="127">
        <f>SUM(D13:D16)</f>
        <v>59216</v>
      </c>
      <c r="E17" s="127">
        <f>SUM(E13:E16)</f>
        <v>-82052</v>
      </c>
      <c r="F17" s="144">
        <f t="shared" si="0"/>
        <v>129086</v>
      </c>
      <c r="G17" s="201"/>
      <c r="H17" s="127">
        <f>SUM(H13:H16)</f>
        <v>76950</v>
      </c>
      <c r="I17" s="127">
        <f>SUM(I13:I16)</f>
        <v>25955</v>
      </c>
      <c r="J17" s="127">
        <f>SUM(J13:J16)</f>
        <v>-27096</v>
      </c>
      <c r="K17" s="144">
        <f t="shared" si="1"/>
        <v>75809</v>
      </c>
      <c r="L17" s="201"/>
      <c r="M17" s="127">
        <f>SUM(M13:M16)</f>
        <v>77016</v>
      </c>
      <c r="N17" s="127">
        <f>SUM(N13:N16)</f>
        <v>28843</v>
      </c>
      <c r="O17" s="127">
        <f>SUM(O13:O16)</f>
        <v>-30250</v>
      </c>
      <c r="P17" s="144">
        <f t="shared" si="2"/>
        <v>75609</v>
      </c>
      <c r="Q17" s="201"/>
      <c r="R17" s="127">
        <v>-2044</v>
      </c>
      <c r="S17" s="127">
        <v>4418</v>
      </c>
      <c r="T17" s="127">
        <v>-24706</v>
      </c>
      <c r="U17" s="127">
        <f t="shared" si="3"/>
        <v>-22332</v>
      </c>
      <c r="V17" s="207"/>
      <c r="W17" s="207"/>
      <c r="X17" s="207"/>
      <c r="Y17" s="207"/>
    </row>
    <row r="18" spans="2:25" ht="13.5" thickBot="1" thickTop="1">
      <c r="B18" s="138"/>
      <c r="C18" s="145"/>
      <c r="D18" s="145"/>
      <c r="E18" s="145"/>
      <c r="F18" s="145">
        <f t="shared" si="0"/>
        <v>0</v>
      </c>
      <c r="G18" s="202"/>
      <c r="H18" s="145"/>
      <c r="I18" s="145"/>
      <c r="J18" s="145"/>
      <c r="K18" s="145"/>
      <c r="L18" s="202"/>
      <c r="M18" s="145"/>
      <c r="N18" s="145"/>
      <c r="O18" s="145"/>
      <c r="P18" s="145">
        <f t="shared" si="2"/>
        <v>0</v>
      </c>
      <c r="Q18" s="202"/>
      <c r="R18" s="145"/>
      <c r="S18" s="145"/>
      <c r="T18" s="145"/>
      <c r="U18" s="145">
        <f t="shared" si="3"/>
        <v>0</v>
      </c>
      <c r="V18" s="207"/>
      <c r="W18" s="207"/>
      <c r="X18" s="207"/>
      <c r="Y18" s="207"/>
    </row>
    <row r="19" spans="2:25" ht="13.5" thickBot="1" thickTop="1">
      <c r="B19" s="137" t="s">
        <v>115</v>
      </c>
      <c r="C19" s="168">
        <v>40656</v>
      </c>
      <c r="D19" s="168">
        <v>5376</v>
      </c>
      <c r="E19" s="168">
        <v>1434</v>
      </c>
      <c r="F19" s="133">
        <f t="shared" si="0"/>
        <v>47466</v>
      </c>
      <c r="G19" s="154"/>
      <c r="H19" s="168">
        <v>16416</v>
      </c>
      <c r="I19" s="168">
        <v>3192</v>
      </c>
      <c r="J19" s="168">
        <v>664</v>
      </c>
      <c r="K19" s="133">
        <f>SUM(H19:J19)</f>
        <v>20272</v>
      </c>
      <c r="L19" s="154"/>
      <c r="M19" s="146">
        <v>14920</v>
      </c>
      <c r="N19" s="146">
        <v>1347</v>
      </c>
      <c r="O19" s="146">
        <v>595</v>
      </c>
      <c r="P19" s="133">
        <f t="shared" si="2"/>
        <v>16862</v>
      </c>
      <c r="Q19" s="154"/>
      <c r="R19" s="146">
        <v>9320</v>
      </c>
      <c r="S19" s="146">
        <v>837</v>
      </c>
      <c r="T19" s="146">
        <v>175</v>
      </c>
      <c r="U19" s="146">
        <f t="shared" si="3"/>
        <v>10332</v>
      </c>
      <c r="V19" s="207"/>
      <c r="W19" s="207"/>
      <c r="X19" s="207"/>
      <c r="Y19" s="207"/>
    </row>
    <row r="20" spans="2:25" ht="13.5" thickBot="1" thickTop="1">
      <c r="B20" s="147"/>
      <c r="C20" s="148"/>
      <c r="D20" s="148"/>
      <c r="E20" s="146"/>
      <c r="F20" s="149"/>
      <c r="G20" s="203"/>
      <c r="V20" s="207"/>
      <c r="W20" s="207"/>
      <c r="X20" s="207"/>
      <c r="Y20" s="207"/>
    </row>
    <row r="21" spans="2:25" ht="13.5" thickBot="1" thickTop="1">
      <c r="B21" s="147"/>
      <c r="C21" s="148"/>
      <c r="D21" s="148"/>
      <c r="E21" s="146"/>
      <c r="F21" s="149"/>
      <c r="G21" s="203"/>
      <c r="V21" s="207"/>
      <c r="W21" s="207"/>
      <c r="X21" s="207"/>
      <c r="Y21" s="207"/>
    </row>
    <row r="22" spans="2:25" ht="16.5" customHeight="1" thickBot="1" thickTop="1">
      <c r="B22" s="227" t="s">
        <v>260</v>
      </c>
      <c r="C22" s="229" t="s">
        <v>104</v>
      </c>
      <c r="D22" s="230"/>
      <c r="E22" s="241"/>
      <c r="F22" s="242" t="s">
        <v>248</v>
      </c>
      <c r="G22" s="198"/>
      <c r="H22" s="229" t="s">
        <v>104</v>
      </c>
      <c r="I22" s="230"/>
      <c r="J22" s="241"/>
      <c r="K22" s="242" t="s">
        <v>251</v>
      </c>
      <c r="L22" s="198"/>
      <c r="M22" s="229" t="s">
        <v>104</v>
      </c>
      <c r="N22" s="230"/>
      <c r="O22" s="241"/>
      <c r="P22" s="242" t="s">
        <v>253</v>
      </c>
      <c r="Q22" s="198"/>
      <c r="R22" s="229" t="s">
        <v>104</v>
      </c>
      <c r="S22" s="230"/>
      <c r="T22" s="241"/>
      <c r="U22" s="242" t="s">
        <v>256</v>
      </c>
      <c r="V22" s="207"/>
      <c r="W22" s="207"/>
      <c r="X22" s="207"/>
      <c r="Y22" s="207"/>
    </row>
    <row r="23" spans="2:25" ht="49.5" thickBot="1" thickTop="1">
      <c r="B23" s="228"/>
      <c r="C23" s="25" t="s">
        <v>105</v>
      </c>
      <c r="D23" s="25" t="s">
        <v>106</v>
      </c>
      <c r="E23" s="25" t="s">
        <v>107</v>
      </c>
      <c r="F23" s="243"/>
      <c r="G23" s="199"/>
      <c r="H23" s="25" t="s">
        <v>105</v>
      </c>
      <c r="I23" s="25" t="s">
        <v>106</v>
      </c>
      <c r="J23" s="25" t="s">
        <v>107</v>
      </c>
      <c r="K23" s="243"/>
      <c r="L23" s="199"/>
      <c r="M23" s="25" t="s">
        <v>105</v>
      </c>
      <c r="N23" s="25" t="s">
        <v>106</v>
      </c>
      <c r="O23" s="25" t="s">
        <v>107</v>
      </c>
      <c r="P23" s="243"/>
      <c r="Q23" s="199"/>
      <c r="R23" s="25" t="s">
        <v>105</v>
      </c>
      <c r="S23" s="25" t="s">
        <v>106</v>
      </c>
      <c r="T23" s="25" t="s">
        <v>107</v>
      </c>
      <c r="U23" s="243"/>
      <c r="V23" s="207"/>
      <c r="W23" s="207"/>
      <c r="X23" s="207"/>
      <c r="Y23" s="207"/>
    </row>
    <row r="24" spans="2:25" ht="12.75" thickTop="1">
      <c r="B24" s="150" t="s">
        <v>168</v>
      </c>
      <c r="C24" s="144">
        <f>C25</f>
        <v>677220</v>
      </c>
      <c r="D24" s="144">
        <f>D25</f>
        <v>175996</v>
      </c>
      <c r="E24" s="144">
        <f>E25</f>
        <v>18374</v>
      </c>
      <c r="F24" s="144">
        <f aca="true" t="shared" si="4" ref="F24:F37">SUM(C24:E24)</f>
        <v>871590</v>
      </c>
      <c r="G24" s="200"/>
      <c r="H24" s="144">
        <f>H25</f>
        <v>263492</v>
      </c>
      <c r="I24" s="144">
        <f>I25</f>
        <v>66545</v>
      </c>
      <c r="J24" s="144">
        <f>J25</f>
        <v>7688</v>
      </c>
      <c r="K24" s="144">
        <f aca="true" t="shared" si="5" ref="K24:K34">SUM(H24:J24)</f>
        <v>337725</v>
      </c>
      <c r="L24" s="200"/>
      <c r="M24" s="144">
        <f>M25</f>
        <v>256378</v>
      </c>
      <c r="N24" s="144">
        <f>N25</f>
        <v>67695</v>
      </c>
      <c r="O24" s="144">
        <f>O25</f>
        <v>6235</v>
      </c>
      <c r="P24" s="144">
        <f aca="true" t="shared" si="6" ref="P24:P37">SUM(M24:O24)</f>
        <v>330308</v>
      </c>
      <c r="Q24" s="200"/>
      <c r="R24" s="144">
        <v>157350</v>
      </c>
      <c r="S24" s="144">
        <v>41756</v>
      </c>
      <c r="T24" s="144">
        <v>4451</v>
      </c>
      <c r="U24" s="144">
        <f aca="true" t="shared" si="7" ref="U24:U37">SUM(R24:T24)</f>
        <v>203557</v>
      </c>
      <c r="V24" s="207"/>
      <c r="W24" s="207"/>
      <c r="X24" s="207"/>
      <c r="Y24" s="207"/>
    </row>
    <row r="25" spans="2:25" ht="12.75" thickBot="1">
      <c r="B25" s="151" t="s">
        <v>109</v>
      </c>
      <c r="C25" s="133">
        <v>677220</v>
      </c>
      <c r="D25" s="133">
        <v>175996</v>
      </c>
      <c r="E25" s="133">
        <v>18374</v>
      </c>
      <c r="F25" s="133">
        <f t="shared" si="4"/>
        <v>871590</v>
      </c>
      <c r="G25" s="154"/>
      <c r="H25" s="133">
        <v>263492</v>
      </c>
      <c r="I25" s="133">
        <v>66545</v>
      </c>
      <c r="J25" s="133">
        <v>7688</v>
      </c>
      <c r="K25" s="133">
        <f t="shared" si="5"/>
        <v>337725</v>
      </c>
      <c r="L25" s="154"/>
      <c r="M25" s="133">
        <v>256378</v>
      </c>
      <c r="N25" s="133">
        <v>67695</v>
      </c>
      <c r="O25" s="133">
        <v>6235</v>
      </c>
      <c r="P25" s="133">
        <f t="shared" si="6"/>
        <v>330308</v>
      </c>
      <c r="Q25" s="154"/>
      <c r="R25" s="167">
        <v>157350</v>
      </c>
      <c r="S25" s="167">
        <v>41756</v>
      </c>
      <c r="T25" s="167">
        <v>4451</v>
      </c>
      <c r="U25" s="167">
        <f t="shared" si="7"/>
        <v>203557</v>
      </c>
      <c r="V25" s="207"/>
      <c r="W25" s="207"/>
      <c r="X25" s="207"/>
      <c r="Y25" s="207"/>
    </row>
    <row r="26" spans="2:25" ht="13.5" thickBot="1" thickTop="1">
      <c r="B26" s="134" t="s">
        <v>110</v>
      </c>
      <c r="C26" s="127">
        <v>262695</v>
      </c>
      <c r="D26" s="127">
        <v>91138</v>
      </c>
      <c r="E26" s="127">
        <v>-55845</v>
      </c>
      <c r="F26" s="144">
        <f t="shared" si="4"/>
        <v>297988</v>
      </c>
      <c r="G26" s="201"/>
      <c r="H26" s="127">
        <v>115982</v>
      </c>
      <c r="I26" s="127">
        <v>36975</v>
      </c>
      <c r="J26" s="127">
        <v>-20006</v>
      </c>
      <c r="K26" s="144">
        <f t="shared" si="5"/>
        <v>132951</v>
      </c>
      <c r="L26" s="201"/>
      <c r="M26" s="127">
        <v>114477</v>
      </c>
      <c r="N26" s="127">
        <v>38039</v>
      </c>
      <c r="O26" s="127">
        <v>-18330</v>
      </c>
      <c r="P26" s="144">
        <f t="shared" si="6"/>
        <v>134186</v>
      </c>
      <c r="Q26" s="201"/>
      <c r="R26" s="127">
        <v>32236</v>
      </c>
      <c r="S26" s="127">
        <v>16124</v>
      </c>
      <c r="T26" s="127">
        <v>-17509</v>
      </c>
      <c r="U26" s="127">
        <f t="shared" si="7"/>
        <v>30851</v>
      </c>
      <c r="V26" s="207"/>
      <c r="W26" s="207"/>
      <c r="X26" s="207"/>
      <c r="Y26" s="207"/>
    </row>
    <row r="27" spans="2:25" ht="13.5" thickBot="1" thickTop="1">
      <c r="B27" s="134" t="s">
        <v>39</v>
      </c>
      <c r="C27" s="127">
        <v>198858</v>
      </c>
      <c r="D27" s="127">
        <v>81577</v>
      </c>
      <c r="E27" s="127">
        <v>-57007</v>
      </c>
      <c r="F27" s="144">
        <f t="shared" si="4"/>
        <v>223428</v>
      </c>
      <c r="G27" s="201"/>
      <c r="H27" s="127">
        <v>93997</v>
      </c>
      <c r="I27" s="127">
        <v>33679</v>
      </c>
      <c r="J27" s="127">
        <v>-20379</v>
      </c>
      <c r="K27" s="144">
        <f t="shared" si="5"/>
        <v>107297</v>
      </c>
      <c r="L27" s="201"/>
      <c r="M27" s="127">
        <v>93775</v>
      </c>
      <c r="N27" s="127">
        <v>34748</v>
      </c>
      <c r="O27" s="127">
        <v>-18778</v>
      </c>
      <c r="P27" s="144">
        <f t="shared" si="6"/>
        <v>109745</v>
      </c>
      <c r="Q27" s="201"/>
      <c r="R27" s="127">
        <v>11086</v>
      </c>
      <c r="S27" s="127">
        <v>13150</v>
      </c>
      <c r="T27" s="127">
        <v>-17850</v>
      </c>
      <c r="U27" s="127">
        <f t="shared" si="7"/>
        <v>6386</v>
      </c>
      <c r="V27" s="207"/>
      <c r="W27" s="207"/>
      <c r="X27" s="207"/>
      <c r="Y27" s="207"/>
    </row>
    <row r="28" spans="2:25" ht="13.5" thickBot="1" thickTop="1">
      <c r="B28" s="137" t="s">
        <v>15</v>
      </c>
      <c r="C28" s="133">
        <v>-73695</v>
      </c>
      <c r="D28" s="133">
        <v>-27213</v>
      </c>
      <c r="E28" s="34">
        <v>-2314</v>
      </c>
      <c r="F28" s="133">
        <f t="shared" si="4"/>
        <v>-103222</v>
      </c>
      <c r="G28" s="154"/>
      <c r="H28" s="133">
        <v>-24675</v>
      </c>
      <c r="I28" s="133">
        <v>-8886</v>
      </c>
      <c r="J28" s="34">
        <v>-728</v>
      </c>
      <c r="K28" s="133">
        <f t="shared" si="5"/>
        <v>-34289</v>
      </c>
      <c r="L28" s="154"/>
      <c r="M28" s="133">
        <v>-24010</v>
      </c>
      <c r="N28" s="133">
        <v>-9072</v>
      </c>
      <c r="O28" s="34">
        <v>-779</v>
      </c>
      <c r="P28" s="133">
        <f t="shared" si="6"/>
        <v>-33861</v>
      </c>
      <c r="Q28" s="154"/>
      <c r="R28" s="133">
        <v>-25010</v>
      </c>
      <c r="S28" s="133">
        <v>-9255</v>
      </c>
      <c r="T28" s="34">
        <v>-807</v>
      </c>
      <c r="U28" s="133">
        <f t="shared" si="7"/>
        <v>-35072</v>
      </c>
      <c r="V28" s="207"/>
      <c r="W28" s="207"/>
      <c r="X28" s="207"/>
      <c r="Y28" s="207"/>
    </row>
    <row r="29" spans="2:25" ht="13.5" thickBot="1" thickTop="1">
      <c r="B29" s="134" t="s">
        <v>111</v>
      </c>
      <c r="C29" s="127">
        <f>SUM(C27:C28)</f>
        <v>125163</v>
      </c>
      <c r="D29" s="127">
        <f>SUM(D27:D28)</f>
        <v>54364</v>
      </c>
      <c r="E29" s="127">
        <f>SUM(E27:E28)</f>
        <v>-59321</v>
      </c>
      <c r="F29" s="144">
        <f t="shared" si="4"/>
        <v>120206</v>
      </c>
      <c r="G29" s="201"/>
      <c r="H29" s="127">
        <f>SUM(H27:H28)</f>
        <v>69322</v>
      </c>
      <c r="I29" s="127">
        <f>SUM(I27:I28)</f>
        <v>24793</v>
      </c>
      <c r="J29" s="127">
        <f>SUM(J27:J28)</f>
        <v>-21107</v>
      </c>
      <c r="K29" s="144">
        <f t="shared" si="5"/>
        <v>73008</v>
      </c>
      <c r="L29" s="201"/>
      <c r="M29" s="127">
        <f>SUM(M27:M28)</f>
        <v>69765</v>
      </c>
      <c r="N29" s="127">
        <f>SUM(N27:N28)</f>
        <v>25676</v>
      </c>
      <c r="O29" s="127">
        <f>SUM(O27:O28)</f>
        <v>-19557</v>
      </c>
      <c r="P29" s="144">
        <f t="shared" si="6"/>
        <v>75884</v>
      </c>
      <c r="Q29" s="201"/>
      <c r="R29" s="127">
        <v>-13924</v>
      </c>
      <c r="S29" s="127">
        <v>3895</v>
      </c>
      <c r="T29" s="127">
        <v>-18657</v>
      </c>
      <c r="U29" s="127">
        <f t="shared" si="7"/>
        <v>-28686</v>
      </c>
      <c r="V29" s="207"/>
      <c r="W29" s="207"/>
      <c r="X29" s="207"/>
      <c r="Y29" s="207"/>
    </row>
    <row r="30" spans="2:25" ht="13.5" thickBot="1" thickTop="1">
      <c r="B30" s="137" t="s">
        <v>112</v>
      </c>
      <c r="C30" s="133">
        <v>0</v>
      </c>
      <c r="D30" s="133">
        <v>0</v>
      </c>
      <c r="E30" s="154">
        <v>4586</v>
      </c>
      <c r="F30" s="133">
        <f t="shared" si="4"/>
        <v>4586</v>
      </c>
      <c r="G30" s="154"/>
      <c r="H30" s="133">
        <v>0</v>
      </c>
      <c r="I30" s="133">
        <v>0</v>
      </c>
      <c r="J30" s="154">
        <v>1977</v>
      </c>
      <c r="K30" s="133">
        <f t="shared" si="5"/>
        <v>1977</v>
      </c>
      <c r="L30" s="154"/>
      <c r="M30" s="133">
        <v>0</v>
      </c>
      <c r="N30" s="133">
        <v>0</v>
      </c>
      <c r="O30" s="154">
        <v>2609</v>
      </c>
      <c r="P30" s="133">
        <f t="shared" si="6"/>
        <v>2609</v>
      </c>
      <c r="Q30" s="154"/>
      <c r="R30" s="133">
        <v>0</v>
      </c>
      <c r="S30" s="133">
        <v>0</v>
      </c>
      <c r="T30" s="133">
        <v>0</v>
      </c>
      <c r="U30" s="133">
        <f t="shared" si="7"/>
        <v>0</v>
      </c>
      <c r="V30" s="207"/>
      <c r="W30" s="207"/>
      <c r="X30" s="207"/>
      <c r="Y30" s="207"/>
    </row>
    <row r="31" spans="2:25" ht="13.5" thickBot="1" thickTop="1">
      <c r="B31" s="134" t="s">
        <v>113</v>
      </c>
      <c r="C31" s="127">
        <f>SUM(C29:C30)</f>
        <v>125163</v>
      </c>
      <c r="D31" s="127">
        <f>SUM(D29:D30)</f>
        <v>54364</v>
      </c>
      <c r="E31" s="127">
        <f>SUM(E29:E30)</f>
        <v>-54735</v>
      </c>
      <c r="F31" s="144">
        <f t="shared" si="4"/>
        <v>124792</v>
      </c>
      <c r="G31" s="201"/>
      <c r="H31" s="127">
        <f>SUM(H29:H30)</f>
        <v>69322</v>
      </c>
      <c r="I31" s="127">
        <f>SUM(I29:I30)</f>
        <v>24793</v>
      </c>
      <c r="J31" s="127">
        <f>SUM(J29:J30)</f>
        <v>-19130</v>
      </c>
      <c r="K31" s="144">
        <f t="shared" si="5"/>
        <v>74985</v>
      </c>
      <c r="L31" s="201"/>
      <c r="M31" s="127">
        <f>SUM(M29:M30)</f>
        <v>69765</v>
      </c>
      <c r="N31" s="127">
        <f>SUM(N29:N30)</f>
        <v>25676</v>
      </c>
      <c r="O31" s="127">
        <f>SUM(O29:O30)</f>
        <v>-16948</v>
      </c>
      <c r="P31" s="144">
        <f t="shared" si="6"/>
        <v>78493</v>
      </c>
      <c r="Q31" s="201"/>
      <c r="R31" s="127">
        <v>-13924</v>
      </c>
      <c r="S31" s="127">
        <v>3895</v>
      </c>
      <c r="T31" s="127">
        <v>-18657</v>
      </c>
      <c r="U31" s="127">
        <f t="shared" si="7"/>
        <v>-28686</v>
      </c>
      <c r="V31" s="207"/>
      <c r="W31" s="207"/>
      <c r="X31" s="207"/>
      <c r="Y31" s="207"/>
    </row>
    <row r="32" spans="2:25" ht="13.5" thickBot="1" thickTop="1">
      <c r="B32" s="137" t="s">
        <v>181</v>
      </c>
      <c r="C32" s="133">
        <v>0</v>
      </c>
      <c r="D32" s="133">
        <v>0</v>
      </c>
      <c r="E32" s="133">
        <v>965</v>
      </c>
      <c r="F32" s="133">
        <f t="shared" si="4"/>
        <v>965</v>
      </c>
      <c r="G32" s="154"/>
      <c r="H32" s="133">
        <v>0</v>
      </c>
      <c r="I32" s="133">
        <v>0</v>
      </c>
      <c r="J32" s="133">
        <v>0</v>
      </c>
      <c r="K32" s="133">
        <f t="shared" si="5"/>
        <v>0</v>
      </c>
      <c r="L32" s="154"/>
      <c r="M32" s="133">
        <v>0</v>
      </c>
      <c r="N32" s="133">
        <v>0</v>
      </c>
      <c r="O32" s="133">
        <v>965</v>
      </c>
      <c r="P32" s="133">
        <f t="shared" si="6"/>
        <v>965</v>
      </c>
      <c r="Q32" s="154"/>
      <c r="R32" s="40">
        <v>0</v>
      </c>
      <c r="S32" s="40">
        <v>0</v>
      </c>
      <c r="T32" s="40">
        <v>0</v>
      </c>
      <c r="U32" s="133">
        <f t="shared" si="7"/>
        <v>0</v>
      </c>
      <c r="V32" s="207"/>
      <c r="W32" s="207"/>
      <c r="X32" s="207"/>
      <c r="Y32" s="207"/>
    </row>
    <row r="33" spans="2:25" ht="13.5" thickBot="1" thickTop="1">
      <c r="B33" s="210" t="s">
        <v>114</v>
      </c>
      <c r="C33" s="154">
        <v>-1010</v>
      </c>
      <c r="D33" s="154">
        <v>-822</v>
      </c>
      <c r="E33" s="154">
        <v>2891</v>
      </c>
      <c r="F33" s="154">
        <f t="shared" si="4"/>
        <v>1059</v>
      </c>
      <c r="G33" s="154"/>
      <c r="H33" s="154">
        <v>-52</v>
      </c>
      <c r="I33" s="154">
        <v>-263</v>
      </c>
      <c r="J33" s="154">
        <v>1377</v>
      </c>
      <c r="K33" s="154">
        <f t="shared" si="5"/>
        <v>1062</v>
      </c>
      <c r="L33" s="154"/>
      <c r="M33" s="154">
        <v>-663</v>
      </c>
      <c r="N33" s="154">
        <v>-296</v>
      </c>
      <c r="O33" s="154">
        <v>1013</v>
      </c>
      <c r="P33" s="154">
        <f t="shared" si="6"/>
        <v>54</v>
      </c>
      <c r="Q33" s="154"/>
      <c r="R33" s="154">
        <v>-295</v>
      </c>
      <c r="S33" s="154">
        <v>-263</v>
      </c>
      <c r="T33" s="154">
        <v>501</v>
      </c>
      <c r="U33" s="154">
        <f t="shared" si="7"/>
        <v>-57</v>
      </c>
      <c r="V33" s="207"/>
      <c r="W33" s="207"/>
      <c r="X33" s="207"/>
      <c r="Y33" s="207"/>
    </row>
    <row r="34" spans="2:25" ht="13.5" thickBot="1" thickTop="1">
      <c r="B34" s="137" t="s">
        <v>8</v>
      </c>
      <c r="C34" s="133">
        <v>0</v>
      </c>
      <c r="D34" s="133">
        <v>0</v>
      </c>
      <c r="E34" s="167">
        <v>-20992</v>
      </c>
      <c r="F34" s="167">
        <f t="shared" si="4"/>
        <v>-20992</v>
      </c>
      <c r="G34" s="154"/>
      <c r="H34" s="133">
        <v>0</v>
      </c>
      <c r="I34" s="133">
        <v>0</v>
      </c>
      <c r="J34" s="167">
        <v>-11485</v>
      </c>
      <c r="K34" s="167">
        <f t="shared" si="5"/>
        <v>-11485</v>
      </c>
      <c r="L34" s="154"/>
      <c r="M34" s="133"/>
      <c r="N34" s="133"/>
      <c r="O34" s="133">
        <v>-11581.7414</v>
      </c>
      <c r="P34" s="133">
        <f t="shared" si="6"/>
        <v>-11581.7414</v>
      </c>
      <c r="Q34" s="154"/>
      <c r="R34" s="133">
        <v>0</v>
      </c>
      <c r="S34" s="133">
        <v>0</v>
      </c>
      <c r="T34" s="133">
        <v>2075</v>
      </c>
      <c r="U34" s="133">
        <f t="shared" si="7"/>
        <v>2075</v>
      </c>
      <c r="V34" s="207"/>
      <c r="W34" s="207"/>
      <c r="X34" s="207"/>
      <c r="Y34" s="207"/>
    </row>
    <row r="35" spans="2:25" ht="13.5" thickBot="1" thickTop="1">
      <c r="B35" s="134" t="s">
        <v>12</v>
      </c>
      <c r="C35" s="127">
        <f>SUM(C31:C34)</f>
        <v>124153</v>
      </c>
      <c r="D35" s="127">
        <f>SUM(D31:D34)</f>
        <v>53542</v>
      </c>
      <c r="E35" s="127">
        <f>SUM(E31:E34)</f>
        <v>-71871</v>
      </c>
      <c r="F35" s="127">
        <f t="shared" si="4"/>
        <v>105824</v>
      </c>
      <c r="G35" s="202"/>
      <c r="H35" s="127">
        <f>SUM(H31:H34)</f>
        <v>69270</v>
      </c>
      <c r="I35" s="127">
        <f>SUM(I31:I34)</f>
        <v>24530</v>
      </c>
      <c r="J35" s="127">
        <f>SUM(J31:J34)</f>
        <v>-29238</v>
      </c>
      <c r="K35" s="127">
        <f>SUM(H35:J35)</f>
        <v>64562</v>
      </c>
      <c r="L35" s="202"/>
      <c r="M35" s="127">
        <f>SUM(M31:M34)</f>
        <v>69102</v>
      </c>
      <c r="N35" s="127">
        <f>SUM(N31:N34)</f>
        <v>25380</v>
      </c>
      <c r="O35" s="127">
        <f>SUM(O31:O34)</f>
        <v>-26551.7414</v>
      </c>
      <c r="P35" s="127">
        <f t="shared" si="6"/>
        <v>67930.2586</v>
      </c>
      <c r="Q35" s="202"/>
      <c r="R35" s="127">
        <f>SUM(R31:R34)</f>
        <v>-14219</v>
      </c>
      <c r="S35" s="127">
        <f>SUM(S31:S34)</f>
        <v>3632</v>
      </c>
      <c r="T35" s="127">
        <f>SUM(T31:T34)</f>
        <v>-16081</v>
      </c>
      <c r="U35" s="127">
        <f t="shared" si="7"/>
        <v>-26668</v>
      </c>
      <c r="V35" s="207"/>
      <c r="W35" s="207"/>
      <c r="X35" s="207"/>
      <c r="Y35" s="207"/>
    </row>
    <row r="36" spans="2:25" ht="13.5" thickBot="1" thickTop="1">
      <c r="B36" s="138"/>
      <c r="C36" s="145"/>
      <c r="D36" s="145"/>
      <c r="E36" s="145"/>
      <c r="F36" s="145">
        <f t="shared" si="4"/>
        <v>0</v>
      </c>
      <c r="G36" s="202"/>
      <c r="H36" s="145"/>
      <c r="I36" s="145"/>
      <c r="J36" s="145"/>
      <c r="K36" s="145"/>
      <c r="L36" s="202"/>
      <c r="M36" s="145"/>
      <c r="N36" s="145"/>
      <c r="O36" s="145"/>
      <c r="P36" s="145">
        <f t="shared" si="6"/>
        <v>0</v>
      </c>
      <c r="Q36" s="202"/>
      <c r="R36" s="209"/>
      <c r="S36" s="209"/>
      <c r="T36" s="209"/>
      <c r="U36" s="209">
        <f t="shared" si="7"/>
        <v>0</v>
      </c>
      <c r="V36" s="207"/>
      <c r="W36" s="207"/>
      <c r="X36" s="207"/>
      <c r="Y36" s="207"/>
    </row>
    <row r="37" spans="2:25" ht="13.5" thickBot="1" thickTop="1">
      <c r="B37" s="137" t="s">
        <v>115</v>
      </c>
      <c r="C37" s="146">
        <v>63002</v>
      </c>
      <c r="D37" s="146">
        <v>2855</v>
      </c>
      <c r="E37" s="146">
        <v>1694</v>
      </c>
      <c r="F37" s="133">
        <f t="shared" si="4"/>
        <v>67551</v>
      </c>
      <c r="G37" s="154"/>
      <c r="H37" s="146">
        <v>21018</v>
      </c>
      <c r="I37" s="146">
        <v>1738</v>
      </c>
      <c r="J37" s="146">
        <v>614</v>
      </c>
      <c r="K37" s="133">
        <f>SUM(H37:J37)</f>
        <v>23370</v>
      </c>
      <c r="L37" s="154"/>
      <c r="M37" s="146">
        <v>24213.216399999998</v>
      </c>
      <c r="N37" s="146">
        <v>763.9212</v>
      </c>
      <c r="O37" s="146">
        <v>928.5896</v>
      </c>
      <c r="P37" s="133">
        <f t="shared" si="6"/>
        <v>25905.727199999998</v>
      </c>
      <c r="Q37" s="204"/>
      <c r="R37" s="146">
        <v>17771</v>
      </c>
      <c r="S37" s="146">
        <v>353</v>
      </c>
      <c r="T37" s="146">
        <v>151</v>
      </c>
      <c r="U37" s="146">
        <f t="shared" si="7"/>
        <v>18275</v>
      </c>
      <c r="V37" s="207"/>
      <c r="W37" s="207"/>
      <c r="X37" s="207"/>
      <c r="Y37" s="207"/>
    </row>
    <row r="38" spans="2:25" ht="12.75" thickTop="1">
      <c r="B38" s="152"/>
      <c r="C38" s="153"/>
      <c r="D38" s="153"/>
      <c r="E38" s="153"/>
      <c r="F38" s="153"/>
      <c r="G38" s="203"/>
      <c r="V38" s="207"/>
      <c r="W38" s="207"/>
      <c r="X38" s="207"/>
      <c r="Y38" s="207"/>
    </row>
    <row r="39" spans="22:25" ht="12.75" thickBot="1">
      <c r="V39" s="207"/>
      <c r="W39" s="207"/>
      <c r="X39" s="207"/>
      <c r="Y39" s="207"/>
    </row>
    <row r="40" spans="2:25" ht="16.5" customHeight="1" thickBot="1" thickTop="1">
      <c r="B40" s="227" t="s">
        <v>261</v>
      </c>
      <c r="C40" s="229" t="s">
        <v>104</v>
      </c>
      <c r="D40" s="230"/>
      <c r="E40" s="241"/>
      <c r="F40" s="242" t="s">
        <v>249</v>
      </c>
      <c r="G40" s="198"/>
      <c r="H40" s="229" t="s">
        <v>104</v>
      </c>
      <c r="I40" s="230"/>
      <c r="J40" s="241"/>
      <c r="K40" s="242" t="s">
        <v>250</v>
      </c>
      <c r="L40" s="198"/>
      <c r="M40" s="229" t="s">
        <v>104</v>
      </c>
      <c r="N40" s="230"/>
      <c r="O40" s="241"/>
      <c r="P40" s="242" t="s">
        <v>254</v>
      </c>
      <c r="Q40" s="198"/>
      <c r="R40" s="229" t="s">
        <v>104</v>
      </c>
      <c r="S40" s="230"/>
      <c r="T40" s="241"/>
      <c r="U40" s="242" t="s">
        <v>257</v>
      </c>
      <c r="V40" s="207"/>
      <c r="W40" s="207"/>
      <c r="X40" s="207"/>
      <c r="Y40" s="207"/>
    </row>
    <row r="41" spans="2:25" ht="49.5" thickBot="1" thickTop="1">
      <c r="B41" s="228"/>
      <c r="C41" s="25" t="s">
        <v>105</v>
      </c>
      <c r="D41" s="25" t="s">
        <v>106</v>
      </c>
      <c r="E41" s="25" t="s">
        <v>107</v>
      </c>
      <c r="F41" s="243"/>
      <c r="G41" s="199"/>
      <c r="H41" s="25" t="s">
        <v>105</v>
      </c>
      <c r="I41" s="25" t="s">
        <v>106</v>
      </c>
      <c r="J41" s="25" t="s">
        <v>107</v>
      </c>
      <c r="K41" s="243"/>
      <c r="L41" s="199"/>
      <c r="M41" s="25" t="s">
        <v>105</v>
      </c>
      <c r="N41" s="25" t="s">
        <v>106</v>
      </c>
      <c r="O41" s="25" t="s">
        <v>107</v>
      </c>
      <c r="P41" s="243"/>
      <c r="Q41" s="199"/>
      <c r="R41" s="25" t="s">
        <v>105</v>
      </c>
      <c r="S41" s="25" t="s">
        <v>106</v>
      </c>
      <c r="T41" s="25" t="s">
        <v>107</v>
      </c>
      <c r="U41" s="243"/>
      <c r="V41" s="207"/>
      <c r="W41" s="207"/>
      <c r="X41" s="207"/>
      <c r="Y41" s="207"/>
    </row>
    <row r="42" spans="2:25" ht="12.75" thickTop="1">
      <c r="B42" s="143" t="s">
        <v>108</v>
      </c>
      <c r="C42" s="144">
        <f>C43</f>
        <v>427354</v>
      </c>
      <c r="D42" s="144">
        <f>D43</f>
        <v>93756</v>
      </c>
      <c r="E42" s="144">
        <f>E43</f>
        <v>9834</v>
      </c>
      <c r="F42" s="144">
        <f aca="true" t="shared" si="8" ref="F42:F55">SUM(C42:E42)</f>
        <v>530944</v>
      </c>
      <c r="G42" s="200"/>
      <c r="H42" s="144">
        <f>H43</f>
        <v>166294</v>
      </c>
      <c r="I42" s="144">
        <f>I43</f>
        <v>34434</v>
      </c>
      <c r="J42" s="144">
        <f>J43</f>
        <v>3432</v>
      </c>
      <c r="K42" s="144">
        <f aca="true" t="shared" si="9" ref="K42:K53">SUM(H42:J42)</f>
        <v>204160</v>
      </c>
      <c r="L42" s="200"/>
      <c r="M42" s="144">
        <f>M43</f>
        <v>159316</v>
      </c>
      <c r="N42" s="144">
        <f>N43</f>
        <v>35433</v>
      </c>
      <c r="O42" s="144">
        <f>O43</f>
        <v>3541</v>
      </c>
      <c r="P42" s="144">
        <f aca="true" t="shared" si="10" ref="P42:P55">SUM(M42:O42)</f>
        <v>198290</v>
      </c>
      <c r="Q42" s="200"/>
      <c r="R42" s="144">
        <v>101744</v>
      </c>
      <c r="S42" s="144">
        <v>23889</v>
      </c>
      <c r="T42" s="144">
        <v>2861</v>
      </c>
      <c r="U42" s="144">
        <f aca="true" t="shared" si="11" ref="U42:U55">SUM(R42:T42)</f>
        <v>128494</v>
      </c>
      <c r="V42" s="207"/>
      <c r="W42" s="207"/>
      <c r="X42" s="207"/>
      <c r="Y42" s="207"/>
    </row>
    <row r="43" spans="2:25" ht="12.75" thickBot="1">
      <c r="B43" s="137" t="s">
        <v>109</v>
      </c>
      <c r="C43" s="133">
        <v>427354</v>
      </c>
      <c r="D43" s="133">
        <v>93756</v>
      </c>
      <c r="E43" s="133">
        <v>9834</v>
      </c>
      <c r="F43" s="133">
        <f t="shared" si="8"/>
        <v>530944</v>
      </c>
      <c r="G43" s="154"/>
      <c r="H43" s="133">
        <v>166294</v>
      </c>
      <c r="I43" s="133">
        <v>34434</v>
      </c>
      <c r="J43" s="133">
        <v>3432</v>
      </c>
      <c r="K43" s="133">
        <f t="shared" si="9"/>
        <v>204160</v>
      </c>
      <c r="L43" s="154"/>
      <c r="M43" s="133">
        <v>159316</v>
      </c>
      <c r="N43" s="133">
        <v>35433</v>
      </c>
      <c r="O43" s="133">
        <v>3541</v>
      </c>
      <c r="P43" s="133">
        <f t="shared" si="10"/>
        <v>198290</v>
      </c>
      <c r="Q43" s="154"/>
      <c r="R43" s="133">
        <v>101744</v>
      </c>
      <c r="S43" s="133">
        <v>23889</v>
      </c>
      <c r="T43" s="133">
        <v>2861</v>
      </c>
      <c r="U43" s="133">
        <f t="shared" si="11"/>
        <v>128494</v>
      </c>
      <c r="V43" s="207"/>
      <c r="W43" s="207"/>
      <c r="X43" s="207"/>
      <c r="Y43" s="207"/>
    </row>
    <row r="44" spans="2:25" ht="13.5" thickBot="1" thickTop="1">
      <c r="B44" s="134" t="s">
        <v>110</v>
      </c>
      <c r="C44" s="127">
        <v>149352</v>
      </c>
      <c r="D44" s="127">
        <v>44438</v>
      </c>
      <c r="E44" s="127">
        <v>-30144</v>
      </c>
      <c r="F44" s="144">
        <f t="shared" si="8"/>
        <v>163646</v>
      </c>
      <c r="G44" s="201"/>
      <c r="H44" s="127">
        <v>67782</v>
      </c>
      <c r="I44" s="127">
        <v>17507</v>
      </c>
      <c r="J44" s="127">
        <v>-10087</v>
      </c>
      <c r="K44" s="144">
        <f t="shared" si="9"/>
        <v>75202</v>
      </c>
      <c r="L44" s="201"/>
      <c r="M44" s="127">
        <v>64649</v>
      </c>
      <c r="N44" s="127">
        <v>18125</v>
      </c>
      <c r="O44" s="127">
        <v>-10793</v>
      </c>
      <c r="P44" s="144">
        <f t="shared" si="10"/>
        <v>71981</v>
      </c>
      <c r="Q44" s="201"/>
      <c r="R44" s="127">
        <v>16921</v>
      </c>
      <c r="S44" s="127">
        <v>8806</v>
      </c>
      <c r="T44" s="127">
        <v>-9264</v>
      </c>
      <c r="U44" s="127">
        <f t="shared" si="11"/>
        <v>16463</v>
      </c>
      <c r="V44" s="207"/>
      <c r="W44" s="207"/>
      <c r="X44" s="207"/>
      <c r="Y44" s="207"/>
    </row>
    <row r="45" spans="2:25" ht="13.5" thickBot="1" thickTop="1">
      <c r="B45" s="134" t="s">
        <v>39</v>
      </c>
      <c r="C45" s="127">
        <v>145903</v>
      </c>
      <c r="D45" s="127">
        <v>44438</v>
      </c>
      <c r="E45" s="127">
        <v>-30144</v>
      </c>
      <c r="F45" s="144">
        <f t="shared" si="8"/>
        <v>160197</v>
      </c>
      <c r="G45" s="201"/>
      <c r="H45" s="127">
        <v>66631</v>
      </c>
      <c r="I45" s="127">
        <v>17507</v>
      </c>
      <c r="J45" s="127">
        <v>-10087</v>
      </c>
      <c r="K45" s="144">
        <f t="shared" si="9"/>
        <v>74051</v>
      </c>
      <c r="L45" s="201"/>
      <c r="M45" s="127">
        <v>63504</v>
      </c>
      <c r="N45" s="127">
        <v>18125</v>
      </c>
      <c r="O45" s="127">
        <v>-10793</v>
      </c>
      <c r="P45" s="144">
        <f t="shared" si="10"/>
        <v>70836</v>
      </c>
      <c r="Q45" s="201"/>
      <c r="R45" s="127">
        <v>15768</v>
      </c>
      <c r="S45" s="127">
        <v>8806</v>
      </c>
      <c r="T45" s="127">
        <v>-9264</v>
      </c>
      <c r="U45" s="127">
        <f t="shared" si="11"/>
        <v>15310</v>
      </c>
      <c r="V45" s="207"/>
      <c r="W45" s="207"/>
      <c r="X45" s="207"/>
      <c r="Y45" s="207"/>
    </row>
    <row r="46" spans="2:25" ht="13.5" thickBot="1" thickTop="1">
      <c r="B46" s="137" t="s">
        <v>15</v>
      </c>
      <c r="C46" s="133">
        <v>-62503</v>
      </c>
      <c r="D46" s="133">
        <v>-18694</v>
      </c>
      <c r="E46" s="34">
        <v>-2034</v>
      </c>
      <c r="F46" s="133">
        <f t="shared" si="8"/>
        <v>-83231</v>
      </c>
      <c r="G46" s="154"/>
      <c r="H46" s="133">
        <v>-21121</v>
      </c>
      <c r="I46" s="133">
        <v>-6104</v>
      </c>
      <c r="J46" s="34">
        <v>-639</v>
      </c>
      <c r="K46" s="133">
        <f t="shared" si="9"/>
        <v>-27864</v>
      </c>
      <c r="L46" s="154"/>
      <c r="M46" s="133">
        <v>-20436</v>
      </c>
      <c r="N46" s="133">
        <v>-6219</v>
      </c>
      <c r="O46" s="34">
        <v>-675</v>
      </c>
      <c r="P46" s="133">
        <f t="shared" si="10"/>
        <v>-27330</v>
      </c>
      <c r="Q46" s="154"/>
      <c r="R46" s="133">
        <v>-20946</v>
      </c>
      <c r="S46" s="133">
        <v>-6371</v>
      </c>
      <c r="T46" s="34">
        <v>-720</v>
      </c>
      <c r="U46" s="133">
        <f t="shared" si="11"/>
        <v>-28037</v>
      </c>
      <c r="V46" s="207"/>
      <c r="W46" s="207"/>
      <c r="X46" s="207"/>
      <c r="Y46" s="207"/>
    </row>
    <row r="47" spans="2:25" ht="13.5" thickBot="1" thickTop="1">
      <c r="B47" s="134" t="s">
        <v>111</v>
      </c>
      <c r="C47" s="127">
        <f>SUM(C45:C46)</f>
        <v>83400</v>
      </c>
      <c r="D47" s="127">
        <f>SUM(D45:D46)</f>
        <v>25744</v>
      </c>
      <c r="E47" s="127">
        <f>SUM(E45:E46)</f>
        <v>-32178</v>
      </c>
      <c r="F47" s="144">
        <f t="shared" si="8"/>
        <v>76966</v>
      </c>
      <c r="G47" s="201"/>
      <c r="H47" s="127">
        <f>SUM(H45:H46)</f>
        <v>45510</v>
      </c>
      <c r="I47" s="127">
        <f>SUM(I45:I46)</f>
        <v>11403</v>
      </c>
      <c r="J47" s="127">
        <f>SUM(J45:J46)</f>
        <v>-10726</v>
      </c>
      <c r="K47" s="144">
        <f t="shared" si="9"/>
        <v>46187</v>
      </c>
      <c r="L47" s="201"/>
      <c r="M47" s="127">
        <f>SUM(M45:M46)</f>
        <v>43068</v>
      </c>
      <c r="N47" s="127">
        <f>SUM(N45:N46)</f>
        <v>11906</v>
      </c>
      <c r="O47" s="127">
        <f>SUM(O45:O46)</f>
        <v>-11468</v>
      </c>
      <c r="P47" s="144">
        <f t="shared" si="10"/>
        <v>43506</v>
      </c>
      <c r="Q47" s="201"/>
      <c r="R47" s="127">
        <v>-5178</v>
      </c>
      <c r="S47" s="127">
        <v>2435</v>
      </c>
      <c r="T47" s="127">
        <v>-9984</v>
      </c>
      <c r="U47" s="127">
        <f t="shared" si="11"/>
        <v>-12727</v>
      </c>
      <c r="V47" s="207"/>
      <c r="W47" s="207"/>
      <c r="X47" s="207"/>
      <c r="Y47" s="207"/>
    </row>
    <row r="48" spans="2:25" ht="13.5" thickBot="1" thickTop="1">
      <c r="B48" s="137" t="s">
        <v>112</v>
      </c>
      <c r="C48" s="133">
        <v>0</v>
      </c>
      <c r="D48" s="133">
        <v>0</v>
      </c>
      <c r="E48" s="133">
        <v>2014</v>
      </c>
      <c r="F48" s="133">
        <f t="shared" si="8"/>
        <v>2014</v>
      </c>
      <c r="G48" s="154"/>
      <c r="H48" s="133">
        <v>0</v>
      </c>
      <c r="I48" s="133">
        <v>0</v>
      </c>
      <c r="J48" s="133">
        <v>2014</v>
      </c>
      <c r="K48" s="133">
        <f t="shared" si="9"/>
        <v>2014</v>
      </c>
      <c r="L48" s="154"/>
      <c r="M48" s="133">
        <v>0</v>
      </c>
      <c r="N48" s="133">
        <v>0</v>
      </c>
      <c r="O48" s="133">
        <v>0</v>
      </c>
      <c r="P48" s="133">
        <f t="shared" si="10"/>
        <v>0</v>
      </c>
      <c r="Q48" s="154"/>
      <c r="R48" s="133">
        <v>0</v>
      </c>
      <c r="S48" s="133">
        <v>0</v>
      </c>
      <c r="T48" s="133">
        <v>0</v>
      </c>
      <c r="U48" s="133">
        <f t="shared" si="11"/>
        <v>0</v>
      </c>
      <c r="V48" s="207"/>
      <c r="W48" s="207"/>
      <c r="X48" s="207"/>
      <c r="Y48" s="207"/>
    </row>
    <row r="49" spans="2:25" ht="13.5" thickBot="1" thickTop="1">
      <c r="B49" s="134" t="s">
        <v>113</v>
      </c>
      <c r="C49" s="127">
        <f>SUM(C47:C48)</f>
        <v>83400</v>
      </c>
      <c r="D49" s="127">
        <f>SUM(D47:D48)</f>
        <v>25744</v>
      </c>
      <c r="E49" s="127">
        <f>SUM(E47:E48)</f>
        <v>-30164</v>
      </c>
      <c r="F49" s="144">
        <f t="shared" si="8"/>
        <v>78980</v>
      </c>
      <c r="G49" s="201"/>
      <c r="H49" s="127">
        <f>SUM(H47:H48)</f>
        <v>45510</v>
      </c>
      <c r="I49" s="127">
        <f>SUM(I47:I48)</f>
        <v>11403</v>
      </c>
      <c r="J49" s="127">
        <f>SUM(J47:J48)</f>
        <v>-8712</v>
      </c>
      <c r="K49" s="144">
        <f t="shared" si="9"/>
        <v>48201</v>
      </c>
      <c r="L49" s="201"/>
      <c r="M49" s="127">
        <f>37890-R49</f>
        <v>43068</v>
      </c>
      <c r="N49" s="127">
        <f>14341-S49</f>
        <v>11906</v>
      </c>
      <c r="O49" s="127">
        <f>-21452-T49</f>
        <v>-11468</v>
      </c>
      <c r="P49" s="144">
        <f t="shared" si="10"/>
        <v>43506</v>
      </c>
      <c r="Q49" s="201"/>
      <c r="R49" s="127">
        <v>-5178</v>
      </c>
      <c r="S49" s="127">
        <v>2435</v>
      </c>
      <c r="T49" s="127">
        <v>-9984</v>
      </c>
      <c r="U49" s="127">
        <f t="shared" si="11"/>
        <v>-12727</v>
      </c>
      <c r="V49" s="207"/>
      <c r="W49" s="207"/>
      <c r="X49" s="207"/>
      <c r="Y49" s="207"/>
    </row>
    <row r="50" spans="2:25" ht="13.5" thickBot="1" thickTop="1">
      <c r="B50" s="137" t="s">
        <v>181</v>
      </c>
      <c r="C50" s="133">
        <v>0</v>
      </c>
      <c r="D50" s="133">
        <v>0</v>
      </c>
      <c r="E50" s="133">
        <v>965</v>
      </c>
      <c r="F50" s="133">
        <f t="shared" si="8"/>
        <v>965</v>
      </c>
      <c r="G50" s="154"/>
      <c r="H50" s="133">
        <v>0</v>
      </c>
      <c r="I50" s="133">
        <v>0</v>
      </c>
      <c r="J50" s="133">
        <v>0</v>
      </c>
      <c r="K50" s="133">
        <f t="shared" si="9"/>
        <v>0</v>
      </c>
      <c r="L50" s="154"/>
      <c r="M50" s="133">
        <v>0</v>
      </c>
      <c r="N50" s="133">
        <v>0</v>
      </c>
      <c r="O50" s="133">
        <v>965</v>
      </c>
      <c r="P50" s="133">
        <f t="shared" si="10"/>
        <v>965</v>
      </c>
      <c r="Q50" s="154"/>
      <c r="R50" s="40">
        <v>0</v>
      </c>
      <c r="S50" s="40">
        <v>0</v>
      </c>
      <c r="T50" s="40">
        <v>0</v>
      </c>
      <c r="U50" s="40">
        <f t="shared" si="11"/>
        <v>0</v>
      </c>
      <c r="V50" s="207"/>
      <c r="W50" s="207"/>
      <c r="X50" s="207"/>
      <c r="Y50" s="207"/>
    </row>
    <row r="51" spans="2:25" ht="13.5" thickBot="1" thickTop="1">
      <c r="B51" s="137" t="s">
        <v>114</v>
      </c>
      <c r="C51" s="133">
        <v>-330</v>
      </c>
      <c r="D51" s="133">
        <v>-15</v>
      </c>
      <c r="E51" s="133">
        <v>3316</v>
      </c>
      <c r="F51" s="133">
        <f t="shared" si="8"/>
        <v>2971</v>
      </c>
      <c r="G51" s="154"/>
      <c r="H51" s="133">
        <v>57</v>
      </c>
      <c r="I51" s="133">
        <v>-2</v>
      </c>
      <c r="J51" s="133">
        <v>1362</v>
      </c>
      <c r="K51" s="133">
        <f t="shared" si="9"/>
        <v>1417</v>
      </c>
      <c r="L51" s="154"/>
      <c r="M51" s="133">
        <v>-390</v>
      </c>
      <c r="N51" s="133">
        <v>0</v>
      </c>
      <c r="O51" s="133">
        <v>1010</v>
      </c>
      <c r="P51" s="133">
        <f t="shared" si="10"/>
        <v>620</v>
      </c>
      <c r="Q51" s="154"/>
      <c r="R51" s="133">
        <v>3</v>
      </c>
      <c r="S51" s="133">
        <v>-13</v>
      </c>
      <c r="T51" s="133">
        <v>944</v>
      </c>
      <c r="U51" s="133">
        <f t="shared" si="11"/>
        <v>934</v>
      </c>
      <c r="V51" s="207"/>
      <c r="W51" s="207"/>
      <c r="X51" s="207"/>
      <c r="Y51" s="207"/>
    </row>
    <row r="52" spans="2:25" ht="13.5" thickBot="1" thickTop="1">
      <c r="B52" s="137" t="s">
        <v>8</v>
      </c>
      <c r="C52" s="133">
        <v>0</v>
      </c>
      <c r="D52" s="133">
        <v>0</v>
      </c>
      <c r="E52" s="133">
        <v>-16751</v>
      </c>
      <c r="F52" s="133">
        <f t="shared" si="8"/>
        <v>-16751</v>
      </c>
      <c r="G52" s="154"/>
      <c r="H52" s="133">
        <v>0</v>
      </c>
      <c r="I52" s="133">
        <v>0</v>
      </c>
      <c r="J52" s="133">
        <v>-9738</v>
      </c>
      <c r="K52" s="133">
        <f t="shared" si="9"/>
        <v>-9738</v>
      </c>
      <c r="L52" s="154"/>
      <c r="M52" s="133">
        <v>0</v>
      </c>
      <c r="N52" s="133">
        <v>0</v>
      </c>
      <c r="O52" s="133">
        <v>-8850</v>
      </c>
      <c r="P52" s="133">
        <f t="shared" si="10"/>
        <v>-8850</v>
      </c>
      <c r="Q52" s="154"/>
      <c r="R52" s="133">
        <v>0</v>
      </c>
      <c r="S52" s="133">
        <v>0</v>
      </c>
      <c r="T52" s="133">
        <v>1837</v>
      </c>
      <c r="U52" s="133">
        <f t="shared" si="11"/>
        <v>1837</v>
      </c>
      <c r="V52" s="207"/>
      <c r="W52" s="207"/>
      <c r="X52" s="207"/>
      <c r="Y52" s="207"/>
    </row>
    <row r="53" spans="2:25" ht="13.5" thickBot="1" thickTop="1">
      <c r="B53" s="134" t="s">
        <v>12</v>
      </c>
      <c r="C53" s="127">
        <f>SUM(C49:C52)</f>
        <v>83070</v>
      </c>
      <c r="D53" s="127">
        <f>SUM(D49:D52)</f>
        <v>25729</v>
      </c>
      <c r="E53" s="127">
        <f>SUM(E49:E52)</f>
        <v>-42634</v>
      </c>
      <c r="F53" s="144">
        <f t="shared" si="8"/>
        <v>66165</v>
      </c>
      <c r="G53" s="201"/>
      <c r="H53" s="127">
        <f>SUM(H49:H52)</f>
        <v>45567</v>
      </c>
      <c r="I53" s="127">
        <f>SUM(I49:I52)</f>
        <v>11401</v>
      </c>
      <c r="J53" s="127">
        <f>SUM(J49:J52)</f>
        <v>-17088</v>
      </c>
      <c r="K53" s="144">
        <f t="shared" si="9"/>
        <v>39880</v>
      </c>
      <c r="L53" s="201"/>
      <c r="M53" s="127">
        <f>SUM(M49:M52)</f>
        <v>42678</v>
      </c>
      <c r="N53" s="127">
        <f>SUM(N49:N52)</f>
        <v>11906</v>
      </c>
      <c r="O53" s="127">
        <f>SUM(O49:O52)</f>
        <v>-18343</v>
      </c>
      <c r="P53" s="144">
        <f t="shared" si="10"/>
        <v>36241</v>
      </c>
      <c r="Q53" s="201"/>
      <c r="R53" s="127">
        <v>-5175</v>
      </c>
      <c r="S53" s="127">
        <v>2422</v>
      </c>
      <c r="T53" s="127">
        <v>-7203</v>
      </c>
      <c r="U53" s="127">
        <f t="shared" si="11"/>
        <v>-9956</v>
      </c>
      <c r="V53" s="207"/>
      <c r="W53" s="207"/>
      <c r="X53" s="207"/>
      <c r="Y53" s="207"/>
    </row>
    <row r="54" spans="2:25" ht="13.5" thickBot="1" thickTop="1">
      <c r="B54" s="137"/>
      <c r="C54" s="145"/>
      <c r="D54" s="145"/>
      <c r="E54" s="145"/>
      <c r="F54" s="145">
        <f t="shared" si="8"/>
        <v>0</v>
      </c>
      <c r="G54" s="202"/>
      <c r="H54" s="145"/>
      <c r="I54" s="145"/>
      <c r="J54" s="145"/>
      <c r="K54" s="145"/>
      <c r="L54" s="202"/>
      <c r="M54" s="145"/>
      <c r="N54" s="145"/>
      <c r="O54" s="145"/>
      <c r="P54" s="145">
        <f t="shared" si="10"/>
        <v>0</v>
      </c>
      <c r="Q54" s="202"/>
      <c r="R54" s="133"/>
      <c r="S54" s="133"/>
      <c r="T54" s="133"/>
      <c r="U54" s="133">
        <f t="shared" si="11"/>
        <v>0</v>
      </c>
      <c r="V54" s="207"/>
      <c r="W54" s="207"/>
      <c r="X54" s="207"/>
      <c r="Y54" s="207"/>
    </row>
    <row r="55" spans="2:25" ht="13.5" thickBot="1" thickTop="1">
      <c r="B55" s="137" t="s">
        <v>115</v>
      </c>
      <c r="C55" s="146">
        <v>60318</v>
      </c>
      <c r="D55" s="146">
        <v>1796</v>
      </c>
      <c r="E55" s="146">
        <v>1690</v>
      </c>
      <c r="F55" s="133">
        <f t="shared" si="8"/>
        <v>63804</v>
      </c>
      <c r="G55" s="154"/>
      <c r="H55" s="146">
        <v>19537</v>
      </c>
      <c r="I55" s="146">
        <v>1064</v>
      </c>
      <c r="J55" s="146">
        <v>701</v>
      </c>
      <c r="K55" s="133">
        <f>SUM(H55:J55)</f>
        <v>21302</v>
      </c>
      <c r="L55" s="154"/>
      <c r="M55" s="146">
        <v>23310</v>
      </c>
      <c r="N55" s="146">
        <v>417</v>
      </c>
      <c r="O55" s="146">
        <v>927</v>
      </c>
      <c r="P55" s="133">
        <f t="shared" si="10"/>
        <v>24654</v>
      </c>
      <c r="Q55" s="204"/>
      <c r="R55" s="146">
        <v>17471</v>
      </c>
      <c r="S55" s="146">
        <v>315</v>
      </c>
      <c r="T55" s="146">
        <v>62</v>
      </c>
      <c r="U55" s="146">
        <f t="shared" si="11"/>
        <v>17848</v>
      </c>
      <c r="V55" s="207"/>
      <c r="W55" s="207"/>
      <c r="X55" s="207"/>
      <c r="Y55" s="207"/>
    </row>
    <row r="56" ht="12.75" thickTop="1">
      <c r="M56" s="208"/>
    </row>
    <row r="57" ht="12">
      <c r="M57" s="208"/>
    </row>
  </sheetData>
  <sheetProtection/>
  <mergeCells count="27">
    <mergeCell ref="M40:O40"/>
    <mergeCell ref="P40:P41"/>
    <mergeCell ref="R4:T4"/>
    <mergeCell ref="U4:U5"/>
    <mergeCell ref="R22:T22"/>
    <mergeCell ref="U22:U23"/>
    <mergeCell ref="R40:T40"/>
    <mergeCell ref="U40:U41"/>
    <mergeCell ref="M4:O4"/>
    <mergeCell ref="P4:P5"/>
    <mergeCell ref="M22:O22"/>
    <mergeCell ref="P22:P23"/>
    <mergeCell ref="H4:J4"/>
    <mergeCell ref="K4:K5"/>
    <mergeCell ref="H22:J22"/>
    <mergeCell ref="K22:K23"/>
    <mergeCell ref="H40:J40"/>
    <mergeCell ref="K40:K41"/>
    <mergeCell ref="B40:B41"/>
    <mergeCell ref="C40:E40"/>
    <mergeCell ref="F40:F41"/>
    <mergeCell ref="B4:B5"/>
    <mergeCell ref="C4:E4"/>
    <mergeCell ref="F4:F5"/>
    <mergeCell ref="B22:B23"/>
    <mergeCell ref="C22:E22"/>
    <mergeCell ref="F22:F23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31" sqref="E31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6" width="14.875" style="2" customWidth="1"/>
    <col min="7" max="7" width="3.625" style="2" customWidth="1"/>
    <col min="8" max="11" width="14.875" style="2" customWidth="1" outlineLevel="1"/>
    <col min="12" max="12" width="3.625" style="2" customWidth="1"/>
    <col min="13" max="16" width="14.875" style="2" customWidth="1" outlineLevel="1"/>
    <col min="17" max="17" width="3.625" style="2" customWidth="1"/>
    <col min="18" max="21" width="14.875" style="2" customWidth="1" outlineLevel="1"/>
    <col min="22" max="22" width="3.625" style="2" customWidth="1"/>
    <col min="23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165</v>
      </c>
    </row>
    <row r="4" spans="2:21" s="40" customFormat="1" ht="22.5" customHeight="1" thickBot="1" thickTop="1">
      <c r="B4" s="244"/>
      <c r="C4" s="242" t="s">
        <v>191</v>
      </c>
      <c r="D4" s="229" t="s">
        <v>190</v>
      </c>
      <c r="E4" s="241"/>
      <c r="F4" s="242" t="s">
        <v>192</v>
      </c>
      <c r="H4" s="242" t="s">
        <v>193</v>
      </c>
      <c r="I4" s="229" t="s">
        <v>194</v>
      </c>
      <c r="J4" s="241"/>
      <c r="K4" s="242" t="s">
        <v>233</v>
      </c>
      <c r="M4" s="242" t="s">
        <v>234</v>
      </c>
      <c r="N4" s="229" t="s">
        <v>236</v>
      </c>
      <c r="O4" s="241"/>
      <c r="P4" s="242" t="s">
        <v>264</v>
      </c>
      <c r="R4" s="242" t="s">
        <v>235</v>
      </c>
      <c r="S4" s="229" t="s">
        <v>237</v>
      </c>
      <c r="T4" s="241"/>
      <c r="U4" s="242" t="s">
        <v>265</v>
      </c>
    </row>
    <row r="5" spans="2:21" s="40" customFormat="1" ht="22.5" customHeight="1" thickBot="1" thickTop="1">
      <c r="B5" s="245"/>
      <c r="C5" s="243"/>
      <c r="D5" s="25" t="s">
        <v>127</v>
      </c>
      <c r="E5" s="25" t="s">
        <v>126</v>
      </c>
      <c r="F5" s="243"/>
      <c r="H5" s="243"/>
      <c r="I5" s="25" t="s">
        <v>127</v>
      </c>
      <c r="J5" s="25" t="s">
        <v>126</v>
      </c>
      <c r="K5" s="243"/>
      <c r="M5" s="243"/>
      <c r="N5" s="25" t="s">
        <v>127</v>
      </c>
      <c r="O5" s="25" t="s">
        <v>126</v>
      </c>
      <c r="P5" s="243"/>
      <c r="R5" s="243"/>
      <c r="S5" s="25" t="s">
        <v>127</v>
      </c>
      <c r="T5" s="25" t="s">
        <v>126</v>
      </c>
      <c r="U5" s="243"/>
    </row>
    <row r="6" spans="2:21" s="40" customFormat="1" ht="13.5" thickBot="1" thickTop="1">
      <c r="B6" s="26" t="s">
        <v>34</v>
      </c>
      <c r="C6" s="27">
        <v>954529</v>
      </c>
      <c r="D6" s="28">
        <v>530944</v>
      </c>
      <c r="E6" s="29">
        <v>871590</v>
      </c>
      <c r="F6" s="30">
        <f>C6/E6-1</f>
        <v>0.09515827395908616</v>
      </c>
      <c r="H6" s="27">
        <v>362903</v>
      </c>
      <c r="I6" s="28">
        <v>204160</v>
      </c>
      <c r="J6" s="29">
        <v>337725</v>
      </c>
      <c r="K6" s="30">
        <f>H6/J6-1</f>
        <v>0.07455178029461851</v>
      </c>
      <c r="M6" s="27">
        <v>362424</v>
      </c>
      <c r="N6" s="28">
        <v>198290</v>
      </c>
      <c r="O6" s="29">
        <v>330308</v>
      </c>
      <c r="P6" s="30">
        <f>M6/O6-1</f>
        <v>0.09723046368843624</v>
      </c>
      <c r="R6" s="27">
        <v>229201</v>
      </c>
      <c r="S6" s="28">
        <v>128494</v>
      </c>
      <c r="T6" s="29">
        <v>203557</v>
      </c>
      <c r="U6" s="30">
        <f>R6/T6-1</f>
        <v>0.12597945538596078</v>
      </c>
    </row>
    <row r="7" spans="2:21" s="40" customFormat="1" ht="13.5" thickBot="1" thickTop="1">
      <c r="B7" s="31" t="s">
        <v>110</v>
      </c>
      <c r="C7" s="32">
        <v>339323</v>
      </c>
      <c r="D7" s="33">
        <v>163646</v>
      </c>
      <c r="E7" s="34">
        <v>297988</v>
      </c>
      <c r="F7" s="30">
        <f aca="true" t="shared" si="0" ref="F7:F12">C7/E7-1</f>
        <v>0.13871363947541515</v>
      </c>
      <c r="H7" s="27">
        <v>146163</v>
      </c>
      <c r="I7" s="35">
        <v>75202</v>
      </c>
      <c r="J7" s="34">
        <v>132951</v>
      </c>
      <c r="K7" s="30">
        <f>H7/J7-1</f>
        <v>0.09937495769117954</v>
      </c>
      <c r="M7" s="32">
        <v>150264</v>
      </c>
      <c r="N7" s="35">
        <v>73134</v>
      </c>
      <c r="O7" s="34">
        <v>134185</v>
      </c>
      <c r="P7" s="30">
        <f aca="true" t="shared" si="1" ref="P7:P12">M7/O7-1</f>
        <v>0.11982710437083122</v>
      </c>
      <c r="R7" s="32">
        <v>42896</v>
      </c>
      <c r="S7" s="35">
        <v>16463</v>
      </c>
      <c r="T7" s="34">
        <v>30852</v>
      </c>
      <c r="U7" s="30">
        <f>R7/T7-1</f>
        <v>0.39037987812783603</v>
      </c>
    </row>
    <row r="8" spans="2:21" s="40" customFormat="1" ht="15" customHeight="1" thickBot="1" thickTop="1">
      <c r="B8" s="31" t="s">
        <v>39</v>
      </c>
      <c r="C8" s="32">
        <v>263253</v>
      </c>
      <c r="D8" s="35">
        <v>160197</v>
      </c>
      <c r="E8" s="34">
        <v>223428</v>
      </c>
      <c r="F8" s="30">
        <f t="shared" si="0"/>
        <v>0.1782453407809228</v>
      </c>
      <c r="H8" s="27">
        <v>120135</v>
      </c>
      <c r="I8" s="35">
        <v>74051</v>
      </c>
      <c r="J8" s="34">
        <v>107297</v>
      </c>
      <c r="K8" s="30">
        <f>H8/J8-1</f>
        <v>0.11964919802044793</v>
      </c>
      <c r="M8" s="32">
        <v>124844</v>
      </c>
      <c r="N8" s="35">
        <v>70836</v>
      </c>
      <c r="O8" s="34">
        <v>109744</v>
      </c>
      <c r="P8" s="30">
        <f t="shared" si="1"/>
        <v>0.13759294357778096</v>
      </c>
      <c r="R8" s="32">
        <v>18274</v>
      </c>
      <c r="S8" s="35">
        <v>15310</v>
      </c>
      <c r="T8" s="34">
        <v>6387</v>
      </c>
      <c r="U8" s="30">
        <f>R8/T8-1</f>
        <v>1.8611241584468452</v>
      </c>
    </row>
    <row r="9" spans="2:21" s="40" customFormat="1" ht="24" customHeight="1" thickBot="1" thickTop="1">
      <c r="B9" s="31" t="s">
        <v>159</v>
      </c>
      <c r="C9" s="32">
        <v>159307</v>
      </c>
      <c r="D9" s="35">
        <v>76966</v>
      </c>
      <c r="E9" s="34">
        <v>120206</v>
      </c>
      <c r="F9" s="30">
        <f t="shared" si="0"/>
        <v>0.3252832637305958</v>
      </c>
      <c r="H9" s="27">
        <v>85377</v>
      </c>
      <c r="I9" s="35">
        <v>46187</v>
      </c>
      <c r="J9" s="34">
        <v>73008</v>
      </c>
      <c r="K9" s="30">
        <f>H9/J9-1</f>
        <v>0.16941978961209725</v>
      </c>
      <c r="M9" s="32">
        <v>89985</v>
      </c>
      <c r="N9" s="35">
        <v>43506</v>
      </c>
      <c r="O9" s="34">
        <v>75883</v>
      </c>
      <c r="P9" s="30">
        <f t="shared" si="1"/>
        <v>0.1858387254062175</v>
      </c>
      <c r="R9" s="32">
        <v>-16055</v>
      </c>
      <c r="S9" s="35">
        <v>-12727</v>
      </c>
      <c r="T9" s="34">
        <v>-28685</v>
      </c>
      <c r="U9" s="30">
        <v>0.44</v>
      </c>
    </row>
    <row r="10" spans="2:21" s="40" customFormat="1" ht="13.5" thickBot="1" thickTop="1">
      <c r="B10" s="31" t="s">
        <v>147</v>
      </c>
      <c r="C10" s="32">
        <v>166679</v>
      </c>
      <c r="D10" s="35">
        <v>78980</v>
      </c>
      <c r="E10" s="34">
        <v>124792</v>
      </c>
      <c r="F10" s="30">
        <f t="shared" si="0"/>
        <v>0.3356545291364832</v>
      </c>
      <c r="H10" s="27">
        <v>95328</v>
      </c>
      <c r="I10" s="35">
        <v>48201</v>
      </c>
      <c r="J10" s="34">
        <v>74985</v>
      </c>
      <c r="K10" s="30">
        <f>H10/J10-1</f>
        <v>0.2712942588517704</v>
      </c>
      <c r="M10" s="32">
        <v>89075</v>
      </c>
      <c r="N10" s="35">
        <v>43506</v>
      </c>
      <c r="O10" s="34">
        <v>78492</v>
      </c>
      <c r="P10" s="30">
        <f t="shared" si="1"/>
        <v>0.13482902716200384</v>
      </c>
      <c r="R10" s="32">
        <v>-18511</v>
      </c>
      <c r="S10" s="35">
        <v>-12727</v>
      </c>
      <c r="T10" s="34">
        <v>-28685</v>
      </c>
      <c r="U10" s="30">
        <v>0.355</v>
      </c>
    </row>
    <row r="11" spans="2:21" s="40" customFormat="1" ht="13.5" thickBot="1" thickTop="1">
      <c r="B11" s="36" t="s">
        <v>148</v>
      </c>
      <c r="C11" s="37">
        <v>-6015</v>
      </c>
      <c r="D11" s="38">
        <v>3936</v>
      </c>
      <c r="E11" s="39">
        <v>2024</v>
      </c>
      <c r="F11" s="30" t="s">
        <v>160</v>
      </c>
      <c r="H11" s="27">
        <v>-3069</v>
      </c>
      <c r="I11" s="43">
        <v>1417</v>
      </c>
      <c r="J11" s="37">
        <v>1062</v>
      </c>
      <c r="K11" s="30" t="s">
        <v>160</v>
      </c>
      <c r="M11" s="37">
        <v>776</v>
      </c>
      <c r="N11" s="43">
        <v>1585</v>
      </c>
      <c r="O11" s="37">
        <v>1019</v>
      </c>
      <c r="P11" s="30">
        <f t="shared" si="1"/>
        <v>-0.23846908734052996</v>
      </c>
      <c r="R11" s="37">
        <v>-3593</v>
      </c>
      <c r="S11" s="43">
        <v>934</v>
      </c>
      <c r="T11" s="37">
        <v>-57</v>
      </c>
      <c r="U11" s="30" t="s">
        <v>160</v>
      </c>
    </row>
    <row r="12" spans="2:21" s="40" customFormat="1" ht="13.5" thickBot="1" thickTop="1">
      <c r="B12" s="31" t="s">
        <v>174</v>
      </c>
      <c r="C12" s="32">
        <v>160664</v>
      </c>
      <c r="D12" s="33">
        <v>82916</v>
      </c>
      <c r="E12" s="34">
        <v>126816</v>
      </c>
      <c r="F12" s="30">
        <f t="shared" si="0"/>
        <v>0.26690638405248546</v>
      </c>
      <c r="H12" s="27">
        <v>92259</v>
      </c>
      <c r="I12" s="33">
        <v>49618</v>
      </c>
      <c r="J12" s="34">
        <v>76047</v>
      </c>
      <c r="K12" s="30">
        <f>H12/J12-1</f>
        <v>0.2131839520296659</v>
      </c>
      <c r="M12" s="32">
        <v>89851</v>
      </c>
      <c r="N12" s="33">
        <v>45091</v>
      </c>
      <c r="O12" s="34">
        <v>79511</v>
      </c>
      <c r="P12" s="30">
        <f t="shared" si="1"/>
        <v>0.13004489944787512</v>
      </c>
      <c r="R12" s="32">
        <v>-22233</v>
      </c>
      <c r="S12" s="33">
        <v>-11793</v>
      </c>
      <c r="T12" s="34">
        <v>-28742</v>
      </c>
      <c r="U12" s="30">
        <v>0.226</v>
      </c>
    </row>
    <row r="13" s="40" customFormat="1" ht="12.75" thickTop="1">
      <c r="B13" s="24"/>
    </row>
    <row r="14" spans="2:3" s="40" customFormat="1" ht="15" customHeight="1">
      <c r="B14" s="24"/>
      <c r="C14" s="24"/>
    </row>
    <row r="15" spans="2:21" s="40" customFormat="1" ht="16.5" customHeight="1" thickBot="1">
      <c r="B15" s="247" t="s">
        <v>263</v>
      </c>
      <c r="C15" s="249" t="s">
        <v>199</v>
      </c>
      <c r="D15" s="250"/>
      <c r="E15" s="250"/>
      <c r="F15" s="251"/>
      <c r="H15" s="249" t="s">
        <v>193</v>
      </c>
      <c r="I15" s="250"/>
      <c r="J15" s="250"/>
      <c r="K15" s="251"/>
      <c r="M15" s="249" t="s">
        <v>234</v>
      </c>
      <c r="N15" s="250"/>
      <c r="O15" s="250"/>
      <c r="P15" s="251"/>
      <c r="R15" s="249" t="s">
        <v>235</v>
      </c>
      <c r="S15" s="250"/>
      <c r="T15" s="250"/>
      <c r="U15" s="251"/>
    </row>
    <row r="16" spans="2:21" s="40" customFormat="1" ht="22.5" customHeight="1" thickTop="1">
      <c r="B16" s="247"/>
      <c r="C16" s="246" t="s">
        <v>117</v>
      </c>
      <c r="D16" s="246" t="s">
        <v>118</v>
      </c>
      <c r="E16" s="246" t="s">
        <v>119</v>
      </c>
      <c r="F16" s="246" t="s">
        <v>120</v>
      </c>
      <c r="H16" s="246" t="s">
        <v>117</v>
      </c>
      <c r="I16" s="246" t="s">
        <v>118</v>
      </c>
      <c r="J16" s="246" t="s">
        <v>119</v>
      </c>
      <c r="K16" s="246" t="s">
        <v>120</v>
      </c>
      <c r="M16" s="246" t="s">
        <v>117</v>
      </c>
      <c r="N16" s="246" t="s">
        <v>118</v>
      </c>
      <c r="O16" s="246" t="s">
        <v>119</v>
      </c>
      <c r="P16" s="246" t="s">
        <v>120</v>
      </c>
      <c r="R16" s="246" t="s">
        <v>117</v>
      </c>
      <c r="S16" s="246" t="s">
        <v>118</v>
      </c>
      <c r="T16" s="246" t="s">
        <v>119</v>
      </c>
      <c r="U16" s="246" t="s">
        <v>120</v>
      </c>
    </row>
    <row r="17" spans="2:21" s="40" customFormat="1" ht="22.5" customHeight="1" thickBot="1">
      <c r="B17" s="248"/>
      <c r="C17" s="243"/>
      <c r="D17" s="243"/>
      <c r="E17" s="243"/>
      <c r="F17" s="243"/>
      <c r="H17" s="243"/>
      <c r="I17" s="243"/>
      <c r="J17" s="243"/>
      <c r="K17" s="243"/>
      <c r="M17" s="243"/>
      <c r="N17" s="243"/>
      <c r="O17" s="243"/>
      <c r="P17" s="243"/>
      <c r="R17" s="243"/>
      <c r="S17" s="243"/>
      <c r="T17" s="243"/>
      <c r="U17" s="243"/>
    </row>
    <row r="18" spans="2:21" s="40" customFormat="1" ht="13.5" thickBot="1" thickTop="1">
      <c r="B18" s="41" t="s">
        <v>149</v>
      </c>
      <c r="C18" s="164">
        <v>604.9</v>
      </c>
      <c r="D18" s="164">
        <v>211.3</v>
      </c>
      <c r="E18" s="164">
        <v>79.1</v>
      </c>
      <c r="F18" s="164">
        <v>59.2</v>
      </c>
      <c r="H18" s="157">
        <v>224.7</v>
      </c>
      <c r="I18" s="157">
        <v>85.60000000000001</v>
      </c>
      <c r="J18" s="157">
        <v>31.299999999999997</v>
      </c>
      <c r="K18" s="157">
        <v>21.300000000000004</v>
      </c>
      <c r="M18" s="40">
        <v>226.5</v>
      </c>
      <c r="N18" s="40">
        <v>81.4</v>
      </c>
      <c r="O18" s="40">
        <v>32.599999999999994</v>
      </c>
      <c r="P18" s="40">
        <v>21.9</v>
      </c>
      <c r="R18" s="40">
        <v>153.7</v>
      </c>
      <c r="S18" s="40">
        <v>44.4</v>
      </c>
      <c r="T18" s="40">
        <v>15.2</v>
      </c>
      <c r="U18" s="40">
        <v>15.9</v>
      </c>
    </row>
    <row r="19" spans="2:21" s="40" customFormat="1" ht="13.5" thickBot="1" thickTop="1">
      <c r="B19" s="12" t="s">
        <v>110</v>
      </c>
      <c r="C19" s="42">
        <v>204.2</v>
      </c>
      <c r="D19" s="42">
        <v>75.8</v>
      </c>
      <c r="E19" s="42">
        <v>37.1</v>
      </c>
      <c r="F19" s="42">
        <v>22.2</v>
      </c>
      <c r="H19" s="158">
        <v>86.99999999999999</v>
      </c>
      <c r="I19" s="158">
        <v>35.699999999999996</v>
      </c>
      <c r="J19" s="158">
        <v>15.700000000000003</v>
      </c>
      <c r="K19" s="158">
        <v>7.699999999999999</v>
      </c>
      <c r="M19" s="42">
        <v>88.722</v>
      </c>
      <c r="N19" s="40">
        <v>34.800000000000004</v>
      </c>
      <c r="O19" s="40">
        <v>17.469</v>
      </c>
      <c r="P19" s="40">
        <v>9.3</v>
      </c>
      <c r="R19" s="40">
        <v>28.5</v>
      </c>
      <c r="S19" s="40">
        <v>5.3</v>
      </c>
      <c r="T19" s="40">
        <v>3.9</v>
      </c>
      <c r="U19" s="40">
        <v>5.1</v>
      </c>
    </row>
    <row r="20" s="40" customFormat="1" ht="12.75" thickTop="1">
      <c r="B20" s="24"/>
    </row>
    <row r="21" spans="2:6" ht="15">
      <c r="B21" s="24"/>
      <c r="C21" s="40"/>
      <c r="D21" s="40"/>
      <c r="E21" s="40"/>
      <c r="F21" s="40"/>
    </row>
    <row r="22" spans="2:6" ht="15">
      <c r="B22" s="24"/>
      <c r="C22" s="40"/>
      <c r="D22" s="40"/>
      <c r="E22" s="40"/>
      <c r="F22" s="40"/>
    </row>
  </sheetData>
  <sheetProtection/>
  <mergeCells count="34">
    <mergeCell ref="U4:U5"/>
    <mergeCell ref="M15:P15"/>
    <mergeCell ref="M16:M17"/>
    <mergeCell ref="N16:N17"/>
    <mergeCell ref="O16:O17"/>
    <mergeCell ref="P16:P17"/>
    <mergeCell ref="R15:U15"/>
    <mergeCell ref="R16:R17"/>
    <mergeCell ref="S16:S17"/>
    <mergeCell ref="T16:T17"/>
    <mergeCell ref="U16:U17"/>
    <mergeCell ref="M4:M5"/>
    <mergeCell ref="N4:O4"/>
    <mergeCell ref="P4:P5"/>
    <mergeCell ref="R4:R5"/>
    <mergeCell ref="S4:T4"/>
    <mergeCell ref="H4:H5"/>
    <mergeCell ref="I4:J4"/>
    <mergeCell ref="K4:K5"/>
    <mergeCell ref="H16:H17"/>
    <mergeCell ref="I16:I17"/>
    <mergeCell ref="J16:J17"/>
    <mergeCell ref="K16:K17"/>
    <mergeCell ref="H15:K15"/>
    <mergeCell ref="F4:F5"/>
    <mergeCell ref="B4:B5"/>
    <mergeCell ref="C4:C5"/>
    <mergeCell ref="D4:E4"/>
    <mergeCell ref="C16:C17"/>
    <mergeCell ref="D16:D17"/>
    <mergeCell ref="E16:E17"/>
    <mergeCell ref="F16:F17"/>
    <mergeCell ref="B15:B17"/>
    <mergeCell ref="C15:F15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4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D9" sqref="D9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6" width="14.875" style="2" customWidth="1"/>
    <col min="7" max="7" width="3.625" style="2" customWidth="1"/>
    <col min="8" max="11" width="14.875" style="2" customWidth="1" outlineLevel="1"/>
    <col min="12" max="12" width="3.625" style="2" customWidth="1"/>
    <col min="13" max="16" width="14.875" style="2" customWidth="1" outlineLevel="1"/>
    <col min="17" max="17" width="3.625" style="2" customWidth="1"/>
    <col min="18" max="21" width="14.875" style="2" customWidth="1" outlineLevel="1"/>
    <col min="22" max="22" width="3.625" style="2" customWidth="1"/>
    <col min="23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135</v>
      </c>
    </row>
    <row r="4" spans="2:21" ht="22.5" customHeight="1" thickBot="1" thickTop="1">
      <c r="B4" s="227" t="s">
        <v>170</v>
      </c>
      <c r="C4" s="242" t="s">
        <v>209</v>
      </c>
      <c r="D4" s="229" t="s">
        <v>210</v>
      </c>
      <c r="E4" s="241"/>
      <c r="F4" s="242" t="s">
        <v>211</v>
      </c>
      <c r="H4" s="242" t="s">
        <v>193</v>
      </c>
      <c r="I4" s="229" t="s">
        <v>194</v>
      </c>
      <c r="J4" s="241"/>
      <c r="K4" s="242" t="s">
        <v>208</v>
      </c>
      <c r="M4" s="242" t="s">
        <v>234</v>
      </c>
      <c r="N4" s="229" t="s">
        <v>236</v>
      </c>
      <c r="O4" s="241"/>
      <c r="P4" s="242" t="s">
        <v>266</v>
      </c>
      <c r="R4" s="242" t="s">
        <v>235</v>
      </c>
      <c r="S4" s="229" t="s">
        <v>237</v>
      </c>
      <c r="T4" s="241"/>
      <c r="U4" s="242" t="s">
        <v>288</v>
      </c>
    </row>
    <row r="5" spans="2:21" ht="22.5" customHeight="1" thickBot="1" thickTop="1">
      <c r="B5" s="228"/>
      <c r="C5" s="243"/>
      <c r="D5" s="25" t="s">
        <v>127</v>
      </c>
      <c r="E5" s="25" t="s">
        <v>136</v>
      </c>
      <c r="F5" s="243"/>
      <c r="H5" s="243"/>
      <c r="I5" s="25" t="s">
        <v>127</v>
      </c>
      <c r="J5" s="25" t="s">
        <v>136</v>
      </c>
      <c r="K5" s="243"/>
      <c r="M5" s="243"/>
      <c r="N5" s="25" t="s">
        <v>127</v>
      </c>
      <c r="O5" s="25" t="s">
        <v>136</v>
      </c>
      <c r="P5" s="243"/>
      <c r="R5" s="243"/>
      <c r="S5" s="25" t="s">
        <v>127</v>
      </c>
      <c r="T5" s="25" t="s">
        <v>136</v>
      </c>
      <c r="U5" s="243"/>
    </row>
    <row r="6" spans="2:22" ht="16.5" thickBot="1" thickTop="1">
      <c r="B6" s="44" t="s">
        <v>137</v>
      </c>
      <c r="C6" s="45"/>
      <c r="D6" s="45"/>
      <c r="E6" s="46"/>
      <c r="F6" s="46"/>
      <c r="H6" s="45"/>
      <c r="I6" s="45"/>
      <c r="J6" s="46"/>
      <c r="K6" s="46"/>
      <c r="M6" s="45"/>
      <c r="N6" s="45"/>
      <c r="O6" s="46"/>
      <c r="P6" s="46"/>
      <c r="Q6" s="40"/>
      <c r="R6" s="45"/>
      <c r="S6" s="45"/>
      <c r="T6" s="46"/>
      <c r="U6" s="46"/>
      <c r="V6" s="40"/>
    </row>
    <row r="7" spans="2:22" ht="16.5" thickBot="1" thickTop="1">
      <c r="B7" s="12" t="s">
        <v>138</v>
      </c>
      <c r="C7" s="47">
        <v>0.71</v>
      </c>
      <c r="D7" s="48">
        <v>0.615</v>
      </c>
      <c r="E7" s="47">
        <v>0.642</v>
      </c>
      <c r="F7" s="49" t="s">
        <v>298</v>
      </c>
      <c r="H7" s="47">
        <v>0.82</v>
      </c>
      <c r="I7" s="48">
        <v>0.722</v>
      </c>
      <c r="J7" s="47">
        <v>0.755</v>
      </c>
      <c r="K7" s="49" t="s">
        <v>295</v>
      </c>
      <c r="M7" s="217">
        <v>0.773</v>
      </c>
      <c r="N7" s="218">
        <v>0.665</v>
      </c>
      <c r="O7" s="217">
        <v>0.703</v>
      </c>
      <c r="P7" s="49" t="s">
        <v>272</v>
      </c>
      <c r="Q7" s="40"/>
      <c r="R7" s="217">
        <v>0.535</v>
      </c>
      <c r="S7" s="218">
        <v>0.456</v>
      </c>
      <c r="T7" s="217">
        <v>0.465</v>
      </c>
      <c r="U7" s="213" t="s">
        <v>272</v>
      </c>
      <c r="V7" s="40"/>
    </row>
    <row r="8" spans="2:22" ht="16.5" customHeight="1" thickBot="1" thickTop="1">
      <c r="B8" s="12" t="s">
        <v>139</v>
      </c>
      <c r="C8" s="50">
        <v>216.2</v>
      </c>
      <c r="D8" s="51">
        <v>208.7</v>
      </c>
      <c r="E8" s="52">
        <v>214.4</v>
      </c>
      <c r="F8" s="47">
        <f>C8/E8-1</f>
        <v>0.008395522388059629</v>
      </c>
      <c r="H8" s="52">
        <v>218.4</v>
      </c>
      <c r="I8" s="51">
        <v>208.2</v>
      </c>
      <c r="J8" s="52">
        <v>213.5</v>
      </c>
      <c r="K8" s="47">
        <v>0.022950819672131084</v>
      </c>
      <c r="M8" s="52">
        <v>227.1</v>
      </c>
      <c r="N8" s="51">
        <v>217.5</v>
      </c>
      <c r="O8" s="52">
        <v>225.9</v>
      </c>
      <c r="P8" s="47">
        <v>0.005312084993359889</v>
      </c>
      <c r="Q8" s="40"/>
      <c r="R8" s="211">
        <v>196.3</v>
      </c>
      <c r="S8" s="220">
        <v>196.7</v>
      </c>
      <c r="T8" s="212">
        <v>198.1</v>
      </c>
      <c r="U8" s="214">
        <v>-0.009</v>
      </c>
      <c r="V8" s="40"/>
    </row>
    <row r="9" spans="2:22" ht="16.5" thickBot="1" thickTop="1">
      <c r="B9" s="12" t="s">
        <v>140</v>
      </c>
      <c r="C9" s="50">
        <v>153.5</v>
      </c>
      <c r="D9" s="53">
        <v>128.4</v>
      </c>
      <c r="E9" s="52">
        <v>137.7</v>
      </c>
      <c r="F9" s="47">
        <f>C9/E9-1</f>
        <v>0.11474219317356571</v>
      </c>
      <c r="H9" s="50">
        <v>179</v>
      </c>
      <c r="I9" s="51">
        <v>150.4</v>
      </c>
      <c r="J9" s="52">
        <v>161.2</v>
      </c>
      <c r="K9" s="47">
        <v>0.11042183622828783</v>
      </c>
      <c r="M9" s="50">
        <v>175.5</v>
      </c>
      <c r="N9" s="51">
        <v>144.5</v>
      </c>
      <c r="O9" s="52">
        <v>158.8</v>
      </c>
      <c r="P9" s="47">
        <v>0.10516372795969775</v>
      </c>
      <c r="Q9" s="40"/>
      <c r="R9" s="211">
        <v>105</v>
      </c>
      <c r="S9" s="220">
        <v>89.7</v>
      </c>
      <c r="T9" s="212">
        <v>92.2</v>
      </c>
      <c r="U9" s="214">
        <v>0.139</v>
      </c>
      <c r="V9" s="40"/>
    </row>
    <row r="10" spans="2:22" ht="16.5" thickBot="1" thickTop="1">
      <c r="B10" s="54" t="s">
        <v>141</v>
      </c>
      <c r="C10" s="55"/>
      <c r="D10" s="56"/>
      <c r="E10" s="57"/>
      <c r="F10" s="58"/>
      <c r="H10" s="55"/>
      <c r="I10" s="56"/>
      <c r="J10" s="57"/>
      <c r="K10" s="58"/>
      <c r="M10" s="55"/>
      <c r="N10" s="219"/>
      <c r="O10" s="57"/>
      <c r="P10" s="58"/>
      <c r="Q10" s="40"/>
      <c r="R10" s="211"/>
      <c r="S10" s="220"/>
      <c r="T10" s="212"/>
      <c r="U10" s="213"/>
      <c r="V10" s="40"/>
    </row>
    <row r="11" spans="2:22" ht="16.5" thickBot="1" thickTop="1">
      <c r="B11" s="12" t="s">
        <v>138</v>
      </c>
      <c r="C11" s="47">
        <v>0.742</v>
      </c>
      <c r="D11" s="48">
        <v>0.617</v>
      </c>
      <c r="E11" s="47">
        <v>0.657</v>
      </c>
      <c r="F11" s="49" t="s">
        <v>290</v>
      </c>
      <c r="H11" s="47">
        <v>0.826</v>
      </c>
      <c r="I11" s="48">
        <v>0.687</v>
      </c>
      <c r="J11" s="47">
        <v>0.742</v>
      </c>
      <c r="K11" s="70" t="s">
        <v>296</v>
      </c>
      <c r="M11" s="217">
        <v>0.812</v>
      </c>
      <c r="N11" s="218">
        <v>0.6729999999999999</v>
      </c>
      <c r="O11" s="217">
        <v>0.7170000000000001</v>
      </c>
      <c r="P11" s="70" t="s">
        <v>293</v>
      </c>
      <c r="Q11" s="40"/>
      <c r="R11" s="217">
        <v>0.581</v>
      </c>
      <c r="S11" s="218">
        <v>0.49</v>
      </c>
      <c r="T11" s="217">
        <v>0.51</v>
      </c>
      <c r="U11" s="213" t="s">
        <v>273</v>
      </c>
      <c r="V11" s="40"/>
    </row>
    <row r="12" spans="2:22" ht="16.5" thickBot="1" thickTop="1">
      <c r="B12" s="12" t="s">
        <v>139</v>
      </c>
      <c r="C12" s="50">
        <v>156.9</v>
      </c>
      <c r="D12" s="51">
        <v>150.6</v>
      </c>
      <c r="E12" s="52">
        <v>162.8</v>
      </c>
      <c r="F12" s="47">
        <f>C12/E12-1</f>
        <v>-0.036240786240786305</v>
      </c>
      <c r="H12" s="52">
        <v>158.7</v>
      </c>
      <c r="I12" s="51">
        <v>148.7</v>
      </c>
      <c r="J12" s="50">
        <v>163.8</v>
      </c>
      <c r="K12" s="47">
        <v>-0.031135531135531247</v>
      </c>
      <c r="M12" s="52">
        <v>169.8</v>
      </c>
      <c r="N12" s="51">
        <v>157.6</v>
      </c>
      <c r="O12" s="50">
        <v>174</v>
      </c>
      <c r="P12" s="47">
        <v>-0.024137931034482696</v>
      </c>
      <c r="Q12" s="40"/>
      <c r="R12" s="211">
        <v>136.3</v>
      </c>
      <c r="S12" s="220">
        <v>143.6</v>
      </c>
      <c r="T12" s="212">
        <v>145.3</v>
      </c>
      <c r="U12" s="214">
        <v>-0.062</v>
      </c>
      <c r="V12" s="40"/>
    </row>
    <row r="13" spans="2:22" ht="16.5" thickBot="1" thickTop="1">
      <c r="B13" s="12" t="s">
        <v>140</v>
      </c>
      <c r="C13" s="52">
        <v>116.4</v>
      </c>
      <c r="D13" s="53">
        <v>93</v>
      </c>
      <c r="E13" s="50">
        <v>107</v>
      </c>
      <c r="F13" s="47">
        <f>C13/E13-1</f>
        <v>0.08785046728971957</v>
      </c>
      <c r="H13" s="50">
        <v>131</v>
      </c>
      <c r="I13" s="53">
        <v>102.2</v>
      </c>
      <c r="J13" s="52">
        <v>121.5</v>
      </c>
      <c r="K13" s="47">
        <v>0.07818930041152261</v>
      </c>
      <c r="M13" s="50">
        <v>138</v>
      </c>
      <c r="N13" s="53">
        <v>106</v>
      </c>
      <c r="O13" s="52">
        <v>124.7</v>
      </c>
      <c r="P13" s="47">
        <v>0.10665597433841212</v>
      </c>
      <c r="Q13" s="40"/>
      <c r="R13" s="211">
        <v>79.2</v>
      </c>
      <c r="S13" s="220">
        <v>70.4</v>
      </c>
      <c r="T13" s="212">
        <v>74.1</v>
      </c>
      <c r="U13" s="214">
        <v>0.069</v>
      </c>
      <c r="V13" s="40"/>
    </row>
    <row r="14" spans="2:22" ht="16.5" thickBot="1" thickTop="1">
      <c r="B14" s="54" t="s">
        <v>142</v>
      </c>
      <c r="C14" s="55"/>
      <c r="D14" s="56"/>
      <c r="E14" s="57"/>
      <c r="F14" s="59"/>
      <c r="H14" s="55"/>
      <c r="I14" s="56"/>
      <c r="J14" s="57"/>
      <c r="K14" s="59"/>
      <c r="M14" s="55"/>
      <c r="N14" s="219"/>
      <c r="O14" s="57"/>
      <c r="P14" s="59"/>
      <c r="Q14" s="40"/>
      <c r="R14" s="211"/>
      <c r="S14" s="220"/>
      <c r="T14" s="212"/>
      <c r="U14" s="215"/>
      <c r="V14" s="40"/>
    </row>
    <row r="15" spans="2:22" ht="16.5" thickBot="1" thickTop="1">
      <c r="B15" s="12" t="s">
        <v>138</v>
      </c>
      <c r="C15" s="47">
        <v>0.696</v>
      </c>
      <c r="D15" s="48">
        <v>0.614</v>
      </c>
      <c r="E15" s="47">
        <v>0.636</v>
      </c>
      <c r="F15" s="49" t="s">
        <v>299</v>
      </c>
      <c r="H15" s="47">
        <v>0.817</v>
      </c>
      <c r="I15" s="48">
        <v>0.736</v>
      </c>
      <c r="J15" s="47">
        <v>0.761</v>
      </c>
      <c r="K15" s="49" t="s">
        <v>297</v>
      </c>
      <c r="M15" s="217">
        <v>0.7559999999999999</v>
      </c>
      <c r="N15" s="218">
        <v>0.6609999999999999</v>
      </c>
      <c r="O15" s="217">
        <v>0.6970000000000001</v>
      </c>
      <c r="P15" s="49" t="s">
        <v>294</v>
      </c>
      <c r="Q15" s="40"/>
      <c r="R15" s="217">
        <v>0.515</v>
      </c>
      <c r="S15" s="218">
        <v>0.442</v>
      </c>
      <c r="T15" s="217">
        <v>0.446</v>
      </c>
      <c r="U15" s="215" t="s">
        <v>274</v>
      </c>
      <c r="V15" s="40"/>
    </row>
    <row r="16" spans="2:22" ht="16.5" thickBot="1" thickTop="1">
      <c r="B16" s="12" t="s">
        <v>139</v>
      </c>
      <c r="C16" s="52">
        <v>243.7</v>
      </c>
      <c r="D16" s="51">
        <v>231.7</v>
      </c>
      <c r="E16" s="50">
        <v>237.3</v>
      </c>
      <c r="F16" s="47">
        <f>C16/E16-1</f>
        <v>0.026970080067425073</v>
      </c>
      <c r="H16" s="52">
        <v>245.5</v>
      </c>
      <c r="I16" s="53">
        <v>230</v>
      </c>
      <c r="J16" s="50">
        <v>234.3</v>
      </c>
      <c r="K16" s="47">
        <v>0.047801963294920924</v>
      </c>
      <c r="M16" s="52">
        <v>253.5</v>
      </c>
      <c r="N16" s="51">
        <v>241.4</v>
      </c>
      <c r="O16" s="50">
        <v>248.9</v>
      </c>
      <c r="P16" s="47">
        <v>0.018481317798312524</v>
      </c>
      <c r="Q16" s="40"/>
      <c r="R16" s="211">
        <v>225.5</v>
      </c>
      <c r="S16" s="220">
        <v>219.9</v>
      </c>
      <c r="T16" s="212">
        <v>224</v>
      </c>
      <c r="U16" s="214">
        <v>0.007</v>
      </c>
      <c r="V16" s="40"/>
    </row>
    <row r="17" spans="2:22" ht="16.5" thickBot="1" thickTop="1">
      <c r="B17" s="12" t="s">
        <v>140</v>
      </c>
      <c r="C17" s="52">
        <v>169.7</v>
      </c>
      <c r="D17" s="51">
        <v>142.4</v>
      </c>
      <c r="E17" s="50">
        <v>150.9</v>
      </c>
      <c r="F17" s="47">
        <f>C17/E17-1</f>
        <v>0.12458581842279637</v>
      </c>
      <c r="H17" s="52">
        <v>200.5</v>
      </c>
      <c r="I17" s="51">
        <v>169.3</v>
      </c>
      <c r="J17" s="50">
        <v>178.2</v>
      </c>
      <c r="K17" s="47">
        <v>0.12514029180695863</v>
      </c>
      <c r="M17" s="52">
        <v>191.7</v>
      </c>
      <c r="N17" s="51">
        <v>159.7</v>
      </c>
      <c r="O17" s="50">
        <v>173.5</v>
      </c>
      <c r="P17" s="47">
        <v>0.10489913544668572</v>
      </c>
      <c r="Q17" s="40"/>
      <c r="R17" s="211">
        <v>116.1</v>
      </c>
      <c r="S17" s="220">
        <v>97.3</v>
      </c>
      <c r="T17" s="212">
        <v>100</v>
      </c>
      <c r="U17" s="214">
        <v>0.161</v>
      </c>
      <c r="V17" s="40"/>
    </row>
    <row r="18" spans="2:6" ht="16.5" customHeight="1" thickTop="1">
      <c r="B18" s="60"/>
      <c r="C18" s="61"/>
      <c r="D18" s="62"/>
      <c r="E18" s="63"/>
      <c r="F18" s="64"/>
    </row>
    <row r="19" spans="2:6" ht="15.75" thickBot="1">
      <c r="B19" s="24"/>
      <c r="C19" s="40"/>
      <c r="D19" s="40"/>
      <c r="E19" s="40"/>
      <c r="F19" s="40"/>
    </row>
    <row r="20" spans="2:21" ht="22.5" customHeight="1" thickBot="1" thickTop="1">
      <c r="B20" s="252" t="s">
        <v>171</v>
      </c>
      <c r="C20" s="242" t="s">
        <v>209</v>
      </c>
      <c r="D20" s="229" t="s">
        <v>210</v>
      </c>
      <c r="E20" s="241"/>
      <c r="F20" s="242" t="s">
        <v>211</v>
      </c>
      <c r="H20" s="242" t="s">
        <v>193</v>
      </c>
      <c r="I20" s="229" t="s">
        <v>194</v>
      </c>
      <c r="J20" s="241"/>
      <c r="K20" s="242" t="s">
        <v>208</v>
      </c>
      <c r="M20" s="242" t="s">
        <v>234</v>
      </c>
      <c r="N20" s="229" t="s">
        <v>236</v>
      </c>
      <c r="O20" s="241"/>
      <c r="P20" s="242" t="s">
        <v>266</v>
      </c>
      <c r="R20" s="242" t="s">
        <v>235</v>
      </c>
      <c r="S20" s="229" t="s">
        <v>237</v>
      </c>
      <c r="T20" s="241"/>
      <c r="U20" s="242" t="s">
        <v>288</v>
      </c>
    </row>
    <row r="21" spans="2:21" ht="22.5" customHeight="1" thickBot="1" thickTop="1">
      <c r="B21" s="248"/>
      <c r="C21" s="243"/>
      <c r="D21" s="25" t="s">
        <v>127</v>
      </c>
      <c r="E21" s="25" t="s">
        <v>136</v>
      </c>
      <c r="F21" s="243"/>
      <c r="H21" s="243"/>
      <c r="I21" s="25" t="s">
        <v>127</v>
      </c>
      <c r="J21" s="25" t="s">
        <v>136</v>
      </c>
      <c r="K21" s="243"/>
      <c r="M21" s="243"/>
      <c r="N21" s="25" t="s">
        <v>127</v>
      </c>
      <c r="O21" s="25" t="s">
        <v>136</v>
      </c>
      <c r="P21" s="243"/>
      <c r="R21" s="243"/>
      <c r="S21" s="25" t="s">
        <v>127</v>
      </c>
      <c r="T21" s="25" t="s">
        <v>136</v>
      </c>
      <c r="U21" s="243"/>
    </row>
    <row r="22" spans="2:21" ht="16.5" thickBot="1" thickTop="1">
      <c r="B22" s="44" t="s">
        <v>117</v>
      </c>
      <c r="C22" s="65"/>
      <c r="D22" s="65"/>
      <c r="E22" s="66"/>
      <c r="F22" s="66"/>
      <c r="H22" s="45"/>
      <c r="I22" s="45"/>
      <c r="J22" s="46"/>
      <c r="K22" s="46"/>
      <c r="M22" s="45"/>
      <c r="N22" s="45"/>
      <c r="O22" s="46"/>
      <c r="P22" s="46"/>
      <c r="R22" s="45"/>
      <c r="S22" s="45"/>
      <c r="T22" s="46"/>
      <c r="U22" s="46"/>
    </row>
    <row r="23" spans="2:21" ht="16.5" thickBot="1" thickTop="1">
      <c r="B23" s="12" t="s">
        <v>138</v>
      </c>
      <c r="C23" s="47">
        <v>0.692</v>
      </c>
      <c r="D23" s="48">
        <v>0.611</v>
      </c>
      <c r="E23" s="47">
        <v>0.617</v>
      </c>
      <c r="F23" s="49" t="s">
        <v>300</v>
      </c>
      <c r="H23" s="47">
        <v>0.783</v>
      </c>
      <c r="I23" s="48">
        <v>0.718</v>
      </c>
      <c r="J23" s="47">
        <v>0.723</v>
      </c>
      <c r="K23" s="49" t="s">
        <v>212</v>
      </c>
      <c r="M23" s="217">
        <v>0.743</v>
      </c>
      <c r="N23" s="218">
        <v>0.66</v>
      </c>
      <c r="O23" s="217">
        <v>0.6659999999999999</v>
      </c>
      <c r="P23" s="49" t="s">
        <v>292</v>
      </c>
      <c r="R23" s="217">
        <v>0.5479999999999999</v>
      </c>
      <c r="S23" s="218">
        <v>0.451</v>
      </c>
      <c r="T23" s="217">
        <v>0.45799999999999996</v>
      </c>
      <c r="U23" s="213" t="s">
        <v>275</v>
      </c>
    </row>
    <row r="24" spans="2:21" ht="16.5" thickBot="1" thickTop="1">
      <c r="B24" s="12" t="s">
        <v>139</v>
      </c>
      <c r="C24" s="52">
        <v>208.9</v>
      </c>
      <c r="D24" s="51">
        <v>208.4</v>
      </c>
      <c r="E24" s="52">
        <v>210.6</v>
      </c>
      <c r="F24" s="47">
        <f>C24/E24-1</f>
        <v>-0.008072174738841364</v>
      </c>
      <c r="H24" s="52">
        <v>210.1</v>
      </c>
      <c r="I24" s="53">
        <v>208</v>
      </c>
      <c r="J24" s="52">
        <v>209.4</v>
      </c>
      <c r="K24" s="47">
        <v>0.003342884431709603</v>
      </c>
      <c r="M24" s="52">
        <v>219.2</v>
      </c>
      <c r="N24" s="51">
        <v>217.1</v>
      </c>
      <c r="O24" s="52">
        <v>219.9</v>
      </c>
      <c r="P24" s="47">
        <v>-0.003183265120509371</v>
      </c>
      <c r="R24" s="211">
        <v>192.9</v>
      </c>
      <c r="S24" s="220">
        <v>196.1</v>
      </c>
      <c r="T24" s="212">
        <v>198.8</v>
      </c>
      <c r="U24" s="214">
        <v>-0.03</v>
      </c>
    </row>
    <row r="25" spans="2:21" ht="16.5" thickBot="1" thickTop="1">
      <c r="B25" s="12" t="s">
        <v>140</v>
      </c>
      <c r="C25" s="52">
        <v>144.5</v>
      </c>
      <c r="D25" s="53">
        <v>127.2</v>
      </c>
      <c r="E25" s="50">
        <v>129.9</v>
      </c>
      <c r="F25" s="47">
        <f>C25/E25-1</f>
        <v>0.1123941493456504</v>
      </c>
      <c r="H25" s="52">
        <v>164.4</v>
      </c>
      <c r="I25" s="51">
        <v>149.4</v>
      </c>
      <c r="J25" s="52">
        <v>151.3</v>
      </c>
      <c r="K25" s="47">
        <v>0.08658294778585596</v>
      </c>
      <c r="M25" s="52">
        <v>162.9</v>
      </c>
      <c r="N25" s="51">
        <v>143.2</v>
      </c>
      <c r="O25" s="52">
        <v>146.5</v>
      </c>
      <c r="P25" s="47">
        <v>0.11194539249146751</v>
      </c>
      <c r="R25" s="211">
        <v>105.7</v>
      </c>
      <c r="S25" s="220">
        <v>88.4</v>
      </c>
      <c r="T25" s="212">
        <v>91.1</v>
      </c>
      <c r="U25" s="214">
        <v>0.16</v>
      </c>
    </row>
    <row r="26" spans="2:21" ht="16.5" thickBot="1" thickTop="1">
      <c r="B26" s="54" t="s">
        <v>118</v>
      </c>
      <c r="C26" s="55"/>
      <c r="D26" s="56"/>
      <c r="E26" s="57"/>
      <c r="F26" s="58"/>
      <c r="H26" s="55"/>
      <c r="I26" s="56"/>
      <c r="J26" s="57"/>
      <c r="K26" s="58"/>
      <c r="M26" s="55"/>
      <c r="N26" s="219"/>
      <c r="O26" s="57"/>
      <c r="P26" s="58"/>
      <c r="R26" s="211"/>
      <c r="S26" s="220"/>
      <c r="T26" s="212"/>
      <c r="U26" s="213"/>
    </row>
    <row r="27" spans="2:21" ht="16.5" thickBot="1" thickTop="1">
      <c r="B27" s="12" t="s">
        <v>138</v>
      </c>
      <c r="C27" s="47">
        <v>0.731</v>
      </c>
      <c r="D27" s="67" t="s">
        <v>160</v>
      </c>
      <c r="E27" s="47">
        <v>0.678</v>
      </c>
      <c r="F27" s="49" t="s">
        <v>301</v>
      </c>
      <c r="H27" s="47">
        <v>0.901</v>
      </c>
      <c r="I27" s="67" t="s">
        <v>160</v>
      </c>
      <c r="J27" s="47">
        <v>0.831</v>
      </c>
      <c r="K27" s="49" t="s">
        <v>182</v>
      </c>
      <c r="M27" s="217">
        <v>0.821</v>
      </c>
      <c r="N27" s="221" t="s">
        <v>160</v>
      </c>
      <c r="O27" s="217">
        <v>0.778</v>
      </c>
      <c r="P27" s="49" t="s">
        <v>276</v>
      </c>
      <c r="R27" s="217">
        <v>0.465</v>
      </c>
      <c r="S27" s="221" t="s">
        <v>160</v>
      </c>
      <c r="T27" s="217">
        <v>0.42200000000000004</v>
      </c>
      <c r="U27" s="213" t="s">
        <v>276</v>
      </c>
    </row>
    <row r="28" spans="2:21" ht="16.5" thickBot="1" thickTop="1">
      <c r="B28" s="12" t="s">
        <v>139</v>
      </c>
      <c r="C28" s="52">
        <v>227.1</v>
      </c>
      <c r="D28" s="67" t="s">
        <v>160</v>
      </c>
      <c r="E28" s="52">
        <v>219.6</v>
      </c>
      <c r="F28" s="47">
        <f>C28/E28-1</f>
        <v>0.03415300546448097</v>
      </c>
      <c r="H28" s="52">
        <v>229.6</v>
      </c>
      <c r="I28" s="67" t="s">
        <v>160</v>
      </c>
      <c r="J28" s="50">
        <v>218.2</v>
      </c>
      <c r="K28" s="47">
        <v>0.05224564619615024</v>
      </c>
      <c r="M28" s="52">
        <v>232.3</v>
      </c>
      <c r="N28" s="67" t="s">
        <v>160</v>
      </c>
      <c r="O28" s="50">
        <v>232</v>
      </c>
      <c r="P28" s="47">
        <v>0.001293103448275934</v>
      </c>
      <c r="R28" s="211">
        <v>209.1</v>
      </c>
      <c r="S28" s="220" t="s">
        <v>160</v>
      </c>
      <c r="T28" s="212">
        <v>198.9</v>
      </c>
      <c r="U28" s="214">
        <v>0.051</v>
      </c>
    </row>
    <row r="29" spans="2:21" ht="16.5" thickBot="1" thickTop="1">
      <c r="B29" s="12" t="s">
        <v>140</v>
      </c>
      <c r="C29" s="50">
        <v>166</v>
      </c>
      <c r="D29" s="67" t="s">
        <v>160</v>
      </c>
      <c r="E29" s="50">
        <v>149</v>
      </c>
      <c r="F29" s="47">
        <f>C29/E29-1</f>
        <v>0.11409395973154357</v>
      </c>
      <c r="H29" s="50">
        <v>207</v>
      </c>
      <c r="I29" s="67" t="s">
        <v>160</v>
      </c>
      <c r="J29" s="52">
        <v>181.3</v>
      </c>
      <c r="K29" s="47">
        <v>0.14175399889685592</v>
      </c>
      <c r="M29" s="52">
        <v>190.8</v>
      </c>
      <c r="N29" s="67" t="s">
        <v>160</v>
      </c>
      <c r="O29" s="52">
        <v>180.6</v>
      </c>
      <c r="P29" s="47">
        <v>0.056478405315614655</v>
      </c>
      <c r="R29" s="211">
        <v>97.2</v>
      </c>
      <c r="S29" s="220" t="s">
        <v>160</v>
      </c>
      <c r="T29" s="212">
        <v>83.9</v>
      </c>
      <c r="U29" s="214">
        <v>0.159</v>
      </c>
    </row>
    <row r="30" spans="2:21" ht="16.5" thickBot="1" thickTop="1">
      <c r="B30" s="54" t="s">
        <v>119</v>
      </c>
      <c r="C30" s="55"/>
      <c r="D30" s="56"/>
      <c r="E30" s="57"/>
      <c r="F30" s="58"/>
      <c r="H30" s="55"/>
      <c r="I30" s="56"/>
      <c r="J30" s="57"/>
      <c r="K30" s="58"/>
      <c r="M30" s="55"/>
      <c r="N30" s="219"/>
      <c r="O30" s="57"/>
      <c r="P30" s="58"/>
      <c r="R30" s="211"/>
      <c r="S30" s="220"/>
      <c r="T30" s="212"/>
      <c r="U30" s="213"/>
    </row>
    <row r="31" spans="2:21" ht="16.5" thickBot="1" thickTop="1">
      <c r="B31" s="12" t="s">
        <v>138</v>
      </c>
      <c r="C31" s="47">
        <v>0.757</v>
      </c>
      <c r="D31" s="67" t="s">
        <v>160</v>
      </c>
      <c r="E31" s="47">
        <v>0.7</v>
      </c>
      <c r="F31" s="68" t="s">
        <v>302</v>
      </c>
      <c r="H31" s="47">
        <v>0.882</v>
      </c>
      <c r="I31" s="67" t="s">
        <v>160</v>
      </c>
      <c r="J31" s="47">
        <v>0.802</v>
      </c>
      <c r="K31" s="76" t="s">
        <v>213</v>
      </c>
      <c r="M31" s="217">
        <v>0.8440000000000001</v>
      </c>
      <c r="N31" s="221" t="s">
        <v>160</v>
      </c>
      <c r="O31" s="217">
        <v>0.75</v>
      </c>
      <c r="P31" s="76" t="s">
        <v>267</v>
      </c>
      <c r="R31" s="217">
        <v>0.541</v>
      </c>
      <c r="S31" s="221" t="s">
        <v>160</v>
      </c>
      <c r="T31" s="217">
        <v>0.545</v>
      </c>
      <c r="U31" s="213" t="s">
        <v>277</v>
      </c>
    </row>
    <row r="32" spans="2:21" ht="16.5" thickBot="1" thickTop="1">
      <c r="B32" s="12" t="s">
        <v>139</v>
      </c>
      <c r="C32" s="50">
        <v>228</v>
      </c>
      <c r="D32" s="67" t="s">
        <v>160</v>
      </c>
      <c r="E32" s="52">
        <v>218.3</v>
      </c>
      <c r="F32" s="47">
        <f>C32/E32-1</f>
        <v>0.044434264773247856</v>
      </c>
      <c r="H32" s="52">
        <v>236.6</v>
      </c>
      <c r="I32" s="67" t="s">
        <v>160</v>
      </c>
      <c r="J32" s="52">
        <v>226.2</v>
      </c>
      <c r="K32" s="47">
        <v>0.04597701149425282</v>
      </c>
      <c r="M32" s="52">
        <v>258.7</v>
      </c>
      <c r="N32" s="67" t="s">
        <v>160</v>
      </c>
      <c r="O32" s="52">
        <v>245.7</v>
      </c>
      <c r="P32" s="47">
        <v>0.05291005291005302</v>
      </c>
      <c r="R32" s="211">
        <v>167.4</v>
      </c>
      <c r="S32" s="220" t="s">
        <v>160</v>
      </c>
      <c r="T32" s="212">
        <v>167.4</v>
      </c>
      <c r="U32" s="214">
        <v>0</v>
      </c>
    </row>
    <row r="33" spans="2:21" ht="16.5" thickBot="1" thickTop="1">
      <c r="B33" s="12" t="s">
        <v>140</v>
      </c>
      <c r="C33" s="52">
        <v>172.5</v>
      </c>
      <c r="D33" s="67" t="s">
        <v>160</v>
      </c>
      <c r="E33" s="52">
        <v>152.8</v>
      </c>
      <c r="F33" s="47">
        <f>C33/E33-1</f>
        <v>0.12892670157068054</v>
      </c>
      <c r="H33" s="52">
        <v>208.7</v>
      </c>
      <c r="I33" s="67" t="s">
        <v>160</v>
      </c>
      <c r="J33" s="52">
        <v>181.4</v>
      </c>
      <c r="K33" s="47">
        <v>0.15049614112458642</v>
      </c>
      <c r="M33" s="52">
        <v>218.3</v>
      </c>
      <c r="N33" s="67" t="s">
        <v>160</v>
      </c>
      <c r="O33" s="52">
        <v>184.4</v>
      </c>
      <c r="P33" s="47">
        <v>0.1838394793926248</v>
      </c>
      <c r="R33" s="211">
        <v>90.5</v>
      </c>
      <c r="S33" s="220" t="s">
        <v>160</v>
      </c>
      <c r="T33" s="212">
        <v>91.3</v>
      </c>
      <c r="U33" s="214">
        <v>-0.009</v>
      </c>
    </row>
    <row r="34" spans="2:21" ht="16.5" thickBot="1" thickTop="1">
      <c r="B34" s="54" t="s">
        <v>120</v>
      </c>
      <c r="C34" s="55"/>
      <c r="D34" s="56"/>
      <c r="E34" s="57"/>
      <c r="F34" s="58"/>
      <c r="H34" s="55"/>
      <c r="I34" s="56"/>
      <c r="J34" s="57"/>
      <c r="K34" s="58"/>
      <c r="M34" s="55"/>
      <c r="N34" s="219"/>
      <c r="O34" s="57"/>
      <c r="P34" s="58"/>
      <c r="R34" s="211"/>
      <c r="S34" s="220"/>
      <c r="T34" s="212"/>
      <c r="U34" s="213"/>
    </row>
    <row r="35" spans="2:21" ht="16.5" thickBot="1" thickTop="1">
      <c r="B35" s="12" t="s">
        <v>138</v>
      </c>
      <c r="C35" s="47">
        <v>0.8</v>
      </c>
      <c r="D35" s="48">
        <v>0.904</v>
      </c>
      <c r="E35" s="47">
        <v>0.745</v>
      </c>
      <c r="F35" s="49" t="s">
        <v>303</v>
      </c>
      <c r="H35" s="47">
        <v>0.878</v>
      </c>
      <c r="I35" s="48">
        <v>0.989</v>
      </c>
      <c r="J35" s="47">
        <v>0.8</v>
      </c>
      <c r="K35" s="49" t="s">
        <v>214</v>
      </c>
      <c r="M35" s="217">
        <v>0.866</v>
      </c>
      <c r="N35" s="218">
        <v>0.9570000000000001</v>
      </c>
      <c r="O35" s="217">
        <v>0.812</v>
      </c>
      <c r="P35" s="49" t="s">
        <v>268</v>
      </c>
      <c r="R35" s="217">
        <v>0.652</v>
      </c>
      <c r="S35" s="218">
        <v>0.764</v>
      </c>
      <c r="T35" s="217">
        <v>0.62</v>
      </c>
      <c r="U35" s="213" t="s">
        <v>278</v>
      </c>
    </row>
    <row r="36" spans="2:21" ht="16.5" thickBot="1" thickTop="1">
      <c r="B36" s="12" t="s">
        <v>139</v>
      </c>
      <c r="C36" s="52">
        <v>242.9</v>
      </c>
      <c r="D36" s="51">
        <v>222.7</v>
      </c>
      <c r="E36" s="50">
        <v>232.4</v>
      </c>
      <c r="F36" s="47">
        <f>C36/E36-1</f>
        <v>0.04518072289156616</v>
      </c>
      <c r="H36" s="50">
        <v>240.5</v>
      </c>
      <c r="I36" s="51">
        <v>214.1</v>
      </c>
      <c r="J36" s="50">
        <v>222.7</v>
      </c>
      <c r="K36" s="47">
        <v>0.07992815446789403</v>
      </c>
      <c r="M36" s="50">
        <v>248</v>
      </c>
      <c r="N36" s="51">
        <v>236.3</v>
      </c>
      <c r="O36" s="50">
        <v>238.6</v>
      </c>
      <c r="P36" s="47">
        <v>0.039396479463537304</v>
      </c>
      <c r="R36" s="211">
        <v>239.2</v>
      </c>
      <c r="S36" s="220">
        <v>216.8</v>
      </c>
      <c r="T36" s="212">
        <v>236.8</v>
      </c>
      <c r="U36" s="214">
        <v>0.01</v>
      </c>
    </row>
    <row r="37" spans="2:21" ht="16.5" thickBot="1" thickTop="1">
      <c r="B37" s="12" t="s">
        <v>140</v>
      </c>
      <c r="C37" s="50">
        <v>194.2</v>
      </c>
      <c r="D37" s="53">
        <v>201.3</v>
      </c>
      <c r="E37" s="50">
        <v>173.1</v>
      </c>
      <c r="F37" s="47">
        <f>C37/E37-1</f>
        <v>0.12189485846331594</v>
      </c>
      <c r="H37" s="50">
        <v>211.2</v>
      </c>
      <c r="I37" s="51">
        <v>211.7</v>
      </c>
      <c r="J37" s="50">
        <v>178.2</v>
      </c>
      <c r="K37" s="47">
        <v>0.18518518518518512</v>
      </c>
      <c r="M37" s="50">
        <v>214.7</v>
      </c>
      <c r="N37" s="51">
        <v>226.1</v>
      </c>
      <c r="O37" s="50">
        <v>193.8</v>
      </c>
      <c r="P37" s="47">
        <v>0.1078431372549018</v>
      </c>
      <c r="R37" s="211">
        <v>156</v>
      </c>
      <c r="S37" s="220">
        <v>165.7</v>
      </c>
      <c r="T37" s="212">
        <v>146.8</v>
      </c>
      <c r="U37" s="214">
        <v>0.063</v>
      </c>
    </row>
    <row r="38" spans="2:6" ht="15.75" thickTop="1">
      <c r="B38" s="24"/>
      <c r="C38" s="40"/>
      <c r="D38" s="40"/>
      <c r="E38" s="40"/>
      <c r="F38" s="40"/>
    </row>
    <row r="39" spans="2:6" ht="36">
      <c r="B39" s="24" t="s">
        <v>169</v>
      </c>
      <c r="C39" s="40"/>
      <c r="D39" s="40"/>
      <c r="E39" s="40"/>
      <c r="F39" s="40"/>
    </row>
    <row r="40" spans="2:6" ht="15">
      <c r="B40" s="24"/>
      <c r="C40" s="40"/>
      <c r="D40" s="40"/>
      <c r="E40" s="40"/>
      <c r="F40" s="40"/>
    </row>
    <row r="41" spans="2:6" ht="15.75" thickBot="1">
      <c r="B41" s="24"/>
      <c r="C41" s="40"/>
      <c r="D41" s="40"/>
      <c r="E41" s="40"/>
      <c r="F41" s="40"/>
    </row>
    <row r="42" spans="2:21" ht="22.5" customHeight="1" thickBot="1" thickTop="1">
      <c r="B42" s="252" t="s">
        <v>187</v>
      </c>
      <c r="C42" s="242" t="s">
        <v>209</v>
      </c>
      <c r="D42" s="229" t="s">
        <v>210</v>
      </c>
      <c r="E42" s="241"/>
      <c r="F42" s="242" t="s">
        <v>211</v>
      </c>
      <c r="H42" s="242" t="s">
        <v>193</v>
      </c>
      <c r="I42" s="229" t="s">
        <v>194</v>
      </c>
      <c r="J42" s="241"/>
      <c r="K42" s="242" t="s">
        <v>208</v>
      </c>
      <c r="M42" s="242" t="s">
        <v>234</v>
      </c>
      <c r="N42" s="229" t="s">
        <v>236</v>
      </c>
      <c r="O42" s="241"/>
      <c r="P42" s="242" t="s">
        <v>266</v>
      </c>
      <c r="R42" s="242" t="s">
        <v>235</v>
      </c>
      <c r="S42" s="229" t="s">
        <v>237</v>
      </c>
      <c r="T42" s="241"/>
      <c r="U42" s="242" t="s">
        <v>288</v>
      </c>
    </row>
    <row r="43" spans="2:21" ht="22.5" customHeight="1" thickBot="1" thickTop="1">
      <c r="B43" s="228"/>
      <c r="C43" s="243"/>
      <c r="D43" s="25" t="s">
        <v>127</v>
      </c>
      <c r="E43" s="25" t="s">
        <v>136</v>
      </c>
      <c r="F43" s="243"/>
      <c r="H43" s="243"/>
      <c r="I43" s="25" t="s">
        <v>127</v>
      </c>
      <c r="J43" s="25" t="s">
        <v>136</v>
      </c>
      <c r="K43" s="243"/>
      <c r="M43" s="243"/>
      <c r="N43" s="25" t="s">
        <v>127</v>
      </c>
      <c r="O43" s="25" t="s">
        <v>136</v>
      </c>
      <c r="P43" s="243"/>
      <c r="R43" s="243"/>
      <c r="S43" s="25" t="s">
        <v>127</v>
      </c>
      <c r="T43" s="25" t="s">
        <v>136</v>
      </c>
      <c r="U43" s="243"/>
    </row>
    <row r="44" spans="2:21" ht="16.5" thickBot="1" thickTop="1">
      <c r="B44" s="44" t="s">
        <v>137</v>
      </c>
      <c r="C44" s="65"/>
      <c r="D44" s="65"/>
      <c r="E44" s="66"/>
      <c r="F44" s="66"/>
      <c r="H44" s="65"/>
      <c r="I44" s="65"/>
      <c r="J44" s="66"/>
      <c r="K44" s="66"/>
      <c r="M44" s="65"/>
      <c r="N44" s="65"/>
      <c r="O44" s="66"/>
      <c r="P44" s="66"/>
      <c r="R44" s="45"/>
      <c r="S44" s="45"/>
      <c r="T44" s="46"/>
      <c r="U44" s="46"/>
    </row>
    <row r="45" spans="2:21" ht="16.5" thickBot="1" thickTop="1">
      <c r="B45" s="12" t="s">
        <v>138</v>
      </c>
      <c r="C45" s="69">
        <v>0.596</v>
      </c>
      <c r="D45" s="48">
        <v>0.524</v>
      </c>
      <c r="E45" s="69">
        <v>0.547</v>
      </c>
      <c r="F45" s="70" t="s">
        <v>304</v>
      </c>
      <c r="H45" s="69">
        <v>0.687</v>
      </c>
      <c r="I45" s="48">
        <v>0.583</v>
      </c>
      <c r="J45" s="69">
        <v>0.606</v>
      </c>
      <c r="K45" s="79" t="s">
        <v>215</v>
      </c>
      <c r="M45" s="217">
        <v>0.604</v>
      </c>
      <c r="N45" s="218">
        <v>0.509</v>
      </c>
      <c r="O45" s="217">
        <v>0.556</v>
      </c>
      <c r="P45" s="79" t="s">
        <v>269</v>
      </c>
      <c r="R45" s="217">
        <v>0.49</v>
      </c>
      <c r="S45" s="218">
        <v>0.46799999999999997</v>
      </c>
      <c r="T45" s="217">
        <v>0.466</v>
      </c>
      <c r="U45" s="213" t="s">
        <v>279</v>
      </c>
    </row>
    <row r="46" spans="2:21" ht="16.5" thickBot="1" thickTop="1">
      <c r="B46" s="12" t="s">
        <v>139</v>
      </c>
      <c r="C46" s="71">
        <v>180.9</v>
      </c>
      <c r="D46" s="51">
        <v>207.4</v>
      </c>
      <c r="E46" s="72">
        <v>185.6</v>
      </c>
      <c r="F46" s="47">
        <f>C46/E46-1</f>
        <v>-0.02532327586206895</v>
      </c>
      <c r="H46" s="71">
        <v>178.7</v>
      </c>
      <c r="I46" s="51">
        <v>193.1</v>
      </c>
      <c r="J46" s="72">
        <v>182.6</v>
      </c>
      <c r="K46" s="47">
        <v>-0.021358159912376773</v>
      </c>
      <c r="M46" s="71">
        <v>183</v>
      </c>
      <c r="N46" s="51">
        <v>212.4</v>
      </c>
      <c r="O46" s="72">
        <v>188.1</v>
      </c>
      <c r="P46" s="47">
        <v>-0.027113237639553422</v>
      </c>
      <c r="R46" s="211">
        <v>182.3</v>
      </c>
      <c r="S46" s="220">
        <v>223.6</v>
      </c>
      <c r="T46" s="212">
        <v>187.2</v>
      </c>
      <c r="U46" s="214">
        <v>-0.026</v>
      </c>
    </row>
    <row r="47" spans="2:21" ht="16.5" thickBot="1" thickTop="1">
      <c r="B47" s="12" t="s">
        <v>140</v>
      </c>
      <c r="C47" s="71">
        <v>107.8</v>
      </c>
      <c r="D47" s="51">
        <v>108.7</v>
      </c>
      <c r="E47" s="72">
        <v>101.5</v>
      </c>
      <c r="F47" s="47">
        <f>C47/E47-1</f>
        <v>0.06206896551724128</v>
      </c>
      <c r="H47" s="71">
        <v>122.8</v>
      </c>
      <c r="I47" s="53">
        <v>112.5</v>
      </c>
      <c r="J47" s="72">
        <v>110.6</v>
      </c>
      <c r="K47" s="47">
        <v>0.11030741410488254</v>
      </c>
      <c r="M47" s="71">
        <v>110.5</v>
      </c>
      <c r="N47" s="53">
        <v>108</v>
      </c>
      <c r="O47" s="72">
        <v>104.5</v>
      </c>
      <c r="P47" s="47">
        <v>0.05741626794258381</v>
      </c>
      <c r="R47" s="211">
        <v>89.2</v>
      </c>
      <c r="S47" s="220">
        <v>104.7</v>
      </c>
      <c r="T47" s="212">
        <v>87.3</v>
      </c>
      <c r="U47" s="214">
        <v>0.022</v>
      </c>
    </row>
    <row r="48" spans="2:21" ht="16.5" thickBot="1" thickTop="1">
      <c r="B48" s="54" t="s">
        <v>141</v>
      </c>
      <c r="C48" s="55"/>
      <c r="D48" s="56"/>
      <c r="E48" s="57"/>
      <c r="F48" s="58"/>
      <c r="H48" s="55"/>
      <c r="I48" s="56"/>
      <c r="J48" s="57"/>
      <c r="K48" s="58"/>
      <c r="M48" s="55"/>
      <c r="N48" s="219"/>
      <c r="O48" s="57"/>
      <c r="P48" s="58"/>
      <c r="R48" s="211"/>
      <c r="S48" s="220"/>
      <c r="T48" s="212"/>
      <c r="U48" s="213"/>
    </row>
    <row r="49" spans="2:21" ht="16.5" thickBot="1" thickTop="1">
      <c r="B49" s="12" t="s">
        <v>138</v>
      </c>
      <c r="C49" s="69">
        <v>0.621</v>
      </c>
      <c r="D49" s="48">
        <v>0.585</v>
      </c>
      <c r="E49" s="69">
        <v>0.59</v>
      </c>
      <c r="F49" s="73" t="s">
        <v>305</v>
      </c>
      <c r="H49" s="69">
        <v>0.734</v>
      </c>
      <c r="I49" s="48">
        <v>0.636</v>
      </c>
      <c r="J49" s="69">
        <v>0.652</v>
      </c>
      <c r="K49" s="80" t="s">
        <v>216</v>
      </c>
      <c r="M49" s="217">
        <v>0.649</v>
      </c>
      <c r="N49" s="218">
        <v>0.606</v>
      </c>
      <c r="O49" s="217">
        <v>0.621</v>
      </c>
      <c r="P49" s="80" t="s">
        <v>270</v>
      </c>
      <c r="R49" s="217">
        <v>0.46399999999999997</v>
      </c>
      <c r="S49" s="218">
        <v>0.531</v>
      </c>
      <c r="T49" s="217">
        <v>0.485</v>
      </c>
      <c r="U49" s="213" t="s">
        <v>280</v>
      </c>
    </row>
    <row r="50" spans="2:21" ht="16.5" thickBot="1" thickTop="1">
      <c r="B50" s="12" t="s">
        <v>139</v>
      </c>
      <c r="C50" s="71">
        <v>140.3</v>
      </c>
      <c r="D50" s="51">
        <v>157.5</v>
      </c>
      <c r="E50" s="72">
        <v>135.2</v>
      </c>
      <c r="F50" s="47">
        <f>C50/E50-1</f>
        <v>0.037721893491124536</v>
      </c>
      <c r="H50" s="71">
        <v>145.3</v>
      </c>
      <c r="I50" s="51">
        <v>148.9</v>
      </c>
      <c r="J50" s="72">
        <v>138.2</v>
      </c>
      <c r="K50" s="47">
        <v>0.05137481910274988</v>
      </c>
      <c r="M50" s="71">
        <v>143.7</v>
      </c>
      <c r="N50" s="51">
        <v>169.3</v>
      </c>
      <c r="O50" s="72">
        <v>136.7</v>
      </c>
      <c r="P50" s="47">
        <v>0.05120702267739574</v>
      </c>
      <c r="R50" s="211">
        <v>128</v>
      </c>
      <c r="S50" s="220">
        <v>158.9</v>
      </c>
      <c r="T50" s="212">
        <v>128.5</v>
      </c>
      <c r="U50" s="214">
        <v>-0.004</v>
      </c>
    </row>
    <row r="51" spans="2:21" ht="16.5" thickBot="1" thickTop="1">
      <c r="B51" s="12" t="s">
        <v>140</v>
      </c>
      <c r="C51" s="72">
        <v>87.2</v>
      </c>
      <c r="D51" s="51">
        <v>92.2</v>
      </c>
      <c r="E51" s="71">
        <v>79.8</v>
      </c>
      <c r="F51" s="47">
        <f>C51/E51-1</f>
        <v>0.092731829573935</v>
      </c>
      <c r="H51" s="72">
        <v>106.6</v>
      </c>
      <c r="I51" s="51">
        <v>94.6</v>
      </c>
      <c r="J51" s="72">
        <v>90.1</v>
      </c>
      <c r="K51" s="47">
        <v>0.18312985571587137</v>
      </c>
      <c r="M51" s="72">
        <v>93.4</v>
      </c>
      <c r="N51" s="51">
        <v>102.6</v>
      </c>
      <c r="O51" s="72">
        <v>84.8</v>
      </c>
      <c r="P51" s="47">
        <v>0.10141509433962281</v>
      </c>
      <c r="R51" s="211">
        <v>59.4</v>
      </c>
      <c r="S51" s="220">
        <v>84.4</v>
      </c>
      <c r="T51" s="212">
        <v>62.3</v>
      </c>
      <c r="U51" s="214">
        <v>-0.047</v>
      </c>
    </row>
    <row r="52" spans="2:21" ht="16.5" thickBot="1" thickTop="1">
      <c r="B52" s="54" t="s">
        <v>142</v>
      </c>
      <c r="C52" s="55"/>
      <c r="D52" s="56"/>
      <c r="E52" s="57"/>
      <c r="F52" s="58"/>
      <c r="H52" s="55"/>
      <c r="I52" s="56"/>
      <c r="J52" s="57"/>
      <c r="K52" s="58"/>
      <c r="M52" s="55"/>
      <c r="N52" s="219"/>
      <c r="O52" s="57"/>
      <c r="P52" s="58"/>
      <c r="R52" s="211"/>
      <c r="S52" s="220"/>
      <c r="T52" s="212"/>
      <c r="U52" s="213"/>
    </row>
    <row r="53" spans="2:21" ht="16.5" thickBot="1" thickTop="1">
      <c r="B53" s="12" t="s">
        <v>138</v>
      </c>
      <c r="C53" s="69">
        <v>0.57</v>
      </c>
      <c r="D53" s="48">
        <v>0.485</v>
      </c>
      <c r="E53" s="69">
        <v>0.51</v>
      </c>
      <c r="F53" s="74" t="s">
        <v>299</v>
      </c>
      <c r="H53" s="69">
        <v>0.638</v>
      </c>
      <c r="I53" s="48">
        <v>0.548</v>
      </c>
      <c r="J53" s="69">
        <v>0.567</v>
      </c>
      <c r="K53" s="74" t="s">
        <v>217</v>
      </c>
      <c r="M53" s="217">
        <v>0.556</v>
      </c>
      <c r="N53" s="218">
        <v>0.445</v>
      </c>
      <c r="O53" s="217">
        <v>0.502</v>
      </c>
      <c r="P53" s="74" t="s">
        <v>268</v>
      </c>
      <c r="R53" s="217">
        <v>0.514</v>
      </c>
      <c r="S53" s="218">
        <v>0.606</v>
      </c>
      <c r="T53" s="217">
        <v>0.45</v>
      </c>
      <c r="U53" s="213" t="s">
        <v>281</v>
      </c>
    </row>
    <row r="54" spans="2:21" ht="16.5" thickBot="1" thickTop="1">
      <c r="B54" s="12" t="s">
        <v>139</v>
      </c>
      <c r="C54" s="72">
        <v>226.2</v>
      </c>
      <c r="D54" s="51">
        <v>246.4</v>
      </c>
      <c r="E54" s="71">
        <v>235.3</v>
      </c>
      <c r="F54" s="47">
        <f>C54/E54-1</f>
        <v>-0.038674033149171394</v>
      </c>
      <c r="H54" s="72">
        <v>219.6</v>
      </c>
      <c r="I54" s="51">
        <v>226.6</v>
      </c>
      <c r="J54" s="71">
        <v>225.9</v>
      </c>
      <c r="K54" s="47">
        <v>-0.02788844621513953</v>
      </c>
      <c r="M54" s="72">
        <v>230.7</v>
      </c>
      <c r="N54" s="51">
        <v>250.8</v>
      </c>
      <c r="O54" s="71">
        <v>240.6</v>
      </c>
      <c r="P54" s="47">
        <v>-0.041147132169576106</v>
      </c>
      <c r="R54" s="211">
        <v>229.8</v>
      </c>
      <c r="S54" s="220">
        <v>329.1</v>
      </c>
      <c r="T54" s="212">
        <v>242.5</v>
      </c>
      <c r="U54" s="214">
        <v>-0.052</v>
      </c>
    </row>
    <row r="55" spans="2:21" ht="16.5" thickBot="1" thickTop="1">
      <c r="B55" s="12" t="s">
        <v>140</v>
      </c>
      <c r="C55" s="71">
        <v>129</v>
      </c>
      <c r="D55" s="51">
        <v>119.5</v>
      </c>
      <c r="E55" s="71">
        <v>119.9</v>
      </c>
      <c r="F55" s="47">
        <f>C55/E55-1</f>
        <v>0.07589658048373638</v>
      </c>
      <c r="H55" s="71">
        <v>140</v>
      </c>
      <c r="I55" s="51">
        <v>124.2</v>
      </c>
      <c r="J55" s="71">
        <v>128</v>
      </c>
      <c r="K55" s="47">
        <v>0.09375</v>
      </c>
      <c r="M55" s="72">
        <v>128.3</v>
      </c>
      <c r="N55" s="51">
        <v>111.6</v>
      </c>
      <c r="O55" s="71">
        <v>120.9</v>
      </c>
      <c r="P55" s="47">
        <v>0.0612076095947065</v>
      </c>
      <c r="R55" s="211">
        <v>118.2</v>
      </c>
      <c r="S55" s="220">
        <v>199.3</v>
      </c>
      <c r="T55" s="212">
        <v>109.1</v>
      </c>
      <c r="U55" s="214">
        <v>0.083</v>
      </c>
    </row>
    <row r="56" spans="2:6" ht="15.75" thickTop="1">
      <c r="B56" s="24"/>
      <c r="C56" s="40"/>
      <c r="D56" s="40"/>
      <c r="E56" s="40"/>
      <c r="F56" s="40"/>
    </row>
    <row r="57" spans="2:6" ht="15.75" thickBot="1">
      <c r="B57" s="24"/>
      <c r="C57" s="40"/>
      <c r="D57" s="40"/>
      <c r="E57" s="40"/>
      <c r="F57" s="40"/>
    </row>
    <row r="58" spans="2:21" ht="22.5" customHeight="1" thickBot="1" thickTop="1">
      <c r="B58" s="252" t="s">
        <v>188</v>
      </c>
      <c r="C58" s="242" t="s">
        <v>209</v>
      </c>
      <c r="D58" s="229" t="s">
        <v>210</v>
      </c>
      <c r="E58" s="241"/>
      <c r="F58" s="242" t="s">
        <v>211</v>
      </c>
      <c r="H58" s="242" t="s">
        <v>193</v>
      </c>
      <c r="I58" s="229" t="s">
        <v>194</v>
      </c>
      <c r="J58" s="241"/>
      <c r="K58" s="242" t="s">
        <v>208</v>
      </c>
      <c r="M58" s="242" t="s">
        <v>234</v>
      </c>
      <c r="N58" s="229" t="s">
        <v>236</v>
      </c>
      <c r="O58" s="241"/>
      <c r="P58" s="242" t="s">
        <v>266</v>
      </c>
      <c r="R58" s="242" t="s">
        <v>235</v>
      </c>
      <c r="S58" s="229" t="s">
        <v>237</v>
      </c>
      <c r="T58" s="241"/>
      <c r="U58" s="242" t="s">
        <v>288</v>
      </c>
    </row>
    <row r="59" spans="2:21" ht="22.5" customHeight="1" thickBot="1" thickTop="1">
      <c r="B59" s="248"/>
      <c r="C59" s="243"/>
      <c r="D59" s="25" t="s">
        <v>127</v>
      </c>
      <c r="E59" s="25" t="s">
        <v>136</v>
      </c>
      <c r="F59" s="243"/>
      <c r="H59" s="243"/>
      <c r="I59" s="25" t="s">
        <v>127</v>
      </c>
      <c r="J59" s="25" t="s">
        <v>136</v>
      </c>
      <c r="K59" s="243"/>
      <c r="M59" s="243"/>
      <c r="N59" s="25" t="s">
        <v>127</v>
      </c>
      <c r="O59" s="25" t="s">
        <v>136</v>
      </c>
      <c r="P59" s="243"/>
      <c r="R59" s="243"/>
      <c r="S59" s="25" t="s">
        <v>127</v>
      </c>
      <c r="T59" s="25" t="s">
        <v>136</v>
      </c>
      <c r="U59" s="243"/>
    </row>
    <row r="60" spans="2:21" ht="16.5" thickBot="1" thickTop="1">
      <c r="B60" s="44" t="s">
        <v>117</v>
      </c>
      <c r="C60" s="45"/>
      <c r="D60" s="45"/>
      <c r="E60" s="46"/>
      <c r="F60" s="46"/>
      <c r="H60" s="65"/>
      <c r="I60" s="65"/>
      <c r="J60" s="66"/>
      <c r="K60" s="66"/>
      <c r="M60" s="65"/>
      <c r="N60" s="65"/>
      <c r="O60" s="66"/>
      <c r="P60" s="66"/>
      <c r="R60" s="45"/>
      <c r="S60" s="45"/>
      <c r="T60" s="46"/>
      <c r="U60" s="46"/>
    </row>
    <row r="61" spans="2:21" ht="16.5" thickBot="1" thickTop="1">
      <c r="B61" s="12" t="s">
        <v>138</v>
      </c>
      <c r="C61" s="75">
        <v>0.482</v>
      </c>
      <c r="D61" s="67">
        <v>0.512</v>
      </c>
      <c r="E61" s="75">
        <v>0.38</v>
      </c>
      <c r="F61" s="76" t="s">
        <v>306</v>
      </c>
      <c r="H61" s="75">
        <v>0.57</v>
      </c>
      <c r="I61" s="67">
        <v>0.565</v>
      </c>
      <c r="J61" s="75">
        <v>0.418</v>
      </c>
      <c r="K61" s="76" t="s">
        <v>291</v>
      </c>
      <c r="M61" s="217">
        <v>0.41600000000000004</v>
      </c>
      <c r="N61" s="218">
        <v>0.49200000000000005</v>
      </c>
      <c r="O61" s="217">
        <v>0.331</v>
      </c>
      <c r="P61" s="76" t="s">
        <v>290</v>
      </c>
      <c r="R61" s="217">
        <v>0.45399999999999996</v>
      </c>
      <c r="S61" s="218">
        <v>0.5920000000000001</v>
      </c>
      <c r="T61" s="217">
        <v>0.391</v>
      </c>
      <c r="U61" s="213" t="s">
        <v>282</v>
      </c>
    </row>
    <row r="62" spans="2:21" ht="16.5" thickBot="1" thickTop="1">
      <c r="B62" s="12" t="s">
        <v>139</v>
      </c>
      <c r="C62" s="72">
        <v>188.6</v>
      </c>
      <c r="D62" s="53">
        <v>218.6</v>
      </c>
      <c r="E62" s="72">
        <v>187.1</v>
      </c>
      <c r="F62" s="77">
        <f>C62/E62-1</f>
        <v>0.00801710315339399</v>
      </c>
      <c r="H62" s="71">
        <v>179.1</v>
      </c>
      <c r="I62" s="51">
        <v>200.4</v>
      </c>
      <c r="J62" s="72">
        <v>165.2</v>
      </c>
      <c r="K62" s="47">
        <v>0.08414043583535102</v>
      </c>
      <c r="M62" s="71">
        <v>182</v>
      </c>
      <c r="N62" s="51">
        <v>226.5</v>
      </c>
      <c r="O62" s="72">
        <v>169.9</v>
      </c>
      <c r="P62" s="47">
        <v>0.07121836374337853</v>
      </c>
      <c r="R62" s="211">
        <v>207.6</v>
      </c>
      <c r="S62" s="220">
        <v>235.4</v>
      </c>
      <c r="T62" s="216">
        <v>232.7</v>
      </c>
      <c r="U62" s="214">
        <v>-0.108</v>
      </c>
    </row>
    <row r="63" spans="2:21" ht="16.5" thickBot="1" thickTop="1">
      <c r="B63" s="12" t="s">
        <v>140</v>
      </c>
      <c r="C63" s="72">
        <v>90.8</v>
      </c>
      <c r="D63" s="53">
        <v>112</v>
      </c>
      <c r="E63" s="71">
        <v>71.2</v>
      </c>
      <c r="F63" s="77">
        <f>C63/E63-1</f>
        <v>0.2752808988764044</v>
      </c>
      <c r="H63" s="72">
        <v>102.1</v>
      </c>
      <c r="I63" s="51">
        <v>113.2</v>
      </c>
      <c r="J63" s="71">
        <v>69</v>
      </c>
      <c r="K63" s="47">
        <v>0.47971014492753605</v>
      </c>
      <c r="M63" s="72">
        <v>75.6</v>
      </c>
      <c r="N63" s="51">
        <v>111.4</v>
      </c>
      <c r="O63" s="71">
        <v>56.3</v>
      </c>
      <c r="P63" s="47">
        <v>0.34280639431616344</v>
      </c>
      <c r="R63" s="211">
        <v>94.2</v>
      </c>
      <c r="S63" s="220">
        <v>139.3</v>
      </c>
      <c r="T63" s="216">
        <v>91</v>
      </c>
      <c r="U63" s="214">
        <v>0.035</v>
      </c>
    </row>
    <row r="64" spans="2:21" ht="16.5" thickBot="1" thickTop="1">
      <c r="B64" s="54" t="s">
        <v>118</v>
      </c>
      <c r="C64" s="55"/>
      <c r="D64" s="56"/>
      <c r="E64" s="78"/>
      <c r="F64" s="58"/>
      <c r="H64" s="55"/>
      <c r="I64" s="56"/>
      <c r="J64" s="78"/>
      <c r="K64" s="58"/>
      <c r="M64" s="55"/>
      <c r="N64" s="219"/>
      <c r="O64" s="78"/>
      <c r="P64" s="58"/>
      <c r="R64" s="211"/>
      <c r="S64" s="220"/>
      <c r="T64" s="216"/>
      <c r="U64" s="213"/>
    </row>
    <row r="65" spans="2:21" ht="16.5" thickBot="1" thickTop="1">
      <c r="B65" s="12" t="s">
        <v>138</v>
      </c>
      <c r="C65" s="75">
        <v>0.706</v>
      </c>
      <c r="D65" s="67" t="s">
        <v>160</v>
      </c>
      <c r="E65" s="75">
        <v>0.618</v>
      </c>
      <c r="F65" s="76" t="s">
        <v>307</v>
      </c>
      <c r="H65" s="75">
        <v>0.858</v>
      </c>
      <c r="I65" s="67" t="s">
        <v>160</v>
      </c>
      <c r="J65" s="75">
        <v>0.773</v>
      </c>
      <c r="K65" s="74" t="s">
        <v>290</v>
      </c>
      <c r="M65" s="217">
        <v>0.812</v>
      </c>
      <c r="N65" s="218" t="s">
        <v>160</v>
      </c>
      <c r="O65" s="217">
        <v>0.723</v>
      </c>
      <c r="P65" s="74" t="s">
        <v>271</v>
      </c>
      <c r="R65" s="217">
        <v>0.524</v>
      </c>
      <c r="S65" s="218" t="s">
        <v>160</v>
      </c>
      <c r="T65" s="217">
        <v>0.353</v>
      </c>
      <c r="U65" s="213" t="s">
        <v>283</v>
      </c>
    </row>
    <row r="66" spans="2:21" ht="16.5" thickBot="1" thickTop="1">
      <c r="B66" s="12" t="s">
        <v>139</v>
      </c>
      <c r="C66" s="72">
        <v>255.8</v>
      </c>
      <c r="D66" s="67" t="s">
        <v>160</v>
      </c>
      <c r="E66" s="71">
        <v>221</v>
      </c>
      <c r="F66" s="47">
        <f>C66/E66-1</f>
        <v>0.1574660633484164</v>
      </c>
      <c r="H66" s="72">
        <v>286.3</v>
      </c>
      <c r="I66" s="67" t="s">
        <v>160</v>
      </c>
      <c r="J66" s="71">
        <v>228.9</v>
      </c>
      <c r="K66" s="47">
        <v>0.25076452599388377</v>
      </c>
      <c r="M66" s="72">
        <v>276.9</v>
      </c>
      <c r="N66" s="67" t="s">
        <v>160</v>
      </c>
      <c r="O66" s="71">
        <v>236</v>
      </c>
      <c r="P66" s="47">
        <v>0.17330508474576267</v>
      </c>
      <c r="R66" s="211">
        <v>195.4</v>
      </c>
      <c r="S66" s="220" t="s">
        <v>160</v>
      </c>
      <c r="T66" s="216">
        <v>171.3</v>
      </c>
      <c r="U66" s="214">
        <v>0.141</v>
      </c>
    </row>
    <row r="67" spans="2:21" ht="16.5" thickBot="1" thickTop="1">
      <c r="B67" s="12" t="s">
        <v>140</v>
      </c>
      <c r="C67" s="72">
        <v>180.5</v>
      </c>
      <c r="D67" s="67" t="s">
        <v>160</v>
      </c>
      <c r="E67" s="72">
        <v>136.5</v>
      </c>
      <c r="F67" s="47">
        <f>C67/E67-1</f>
        <v>0.3223443223443223</v>
      </c>
      <c r="H67" s="72">
        <v>245.6</v>
      </c>
      <c r="I67" s="67" t="s">
        <v>160</v>
      </c>
      <c r="J67" s="72">
        <v>176.9</v>
      </c>
      <c r="K67" s="47">
        <v>0.3883550028264555</v>
      </c>
      <c r="M67" s="72">
        <v>224.8</v>
      </c>
      <c r="N67" s="67" t="s">
        <v>160</v>
      </c>
      <c r="O67" s="72">
        <v>170.7</v>
      </c>
      <c r="P67" s="47">
        <v>0.31693028705330994</v>
      </c>
      <c r="R67" s="211">
        <v>102.4</v>
      </c>
      <c r="S67" s="220" t="s">
        <v>160</v>
      </c>
      <c r="T67" s="216">
        <v>60.4</v>
      </c>
      <c r="U67" s="214">
        <v>0.695</v>
      </c>
    </row>
    <row r="68" spans="2:21" ht="16.5" thickBot="1" thickTop="1">
      <c r="B68" s="54" t="s">
        <v>119</v>
      </c>
      <c r="C68" s="55"/>
      <c r="D68" s="56"/>
      <c r="E68" s="78"/>
      <c r="F68" s="58"/>
      <c r="H68" s="55"/>
      <c r="I68" s="56"/>
      <c r="J68" s="78"/>
      <c r="K68" s="58"/>
      <c r="M68" s="55"/>
      <c r="N68" s="219"/>
      <c r="O68" s="78"/>
      <c r="P68" s="58"/>
      <c r="R68" s="211"/>
      <c r="S68" s="220"/>
      <c r="T68" s="216"/>
      <c r="U68" s="213"/>
    </row>
    <row r="69" spans="2:21" ht="16.5" thickBot="1" thickTop="1">
      <c r="B69" s="12" t="s">
        <v>138</v>
      </c>
      <c r="C69" s="69">
        <v>0.55</v>
      </c>
      <c r="D69" s="67" t="s">
        <v>160</v>
      </c>
      <c r="E69" s="69">
        <v>0.421</v>
      </c>
      <c r="F69" s="74" t="s">
        <v>308</v>
      </c>
      <c r="H69" s="69">
        <v>0.631</v>
      </c>
      <c r="I69" s="67" t="s">
        <v>160</v>
      </c>
      <c r="J69" s="69">
        <v>0.547</v>
      </c>
      <c r="K69" s="74" t="s">
        <v>296</v>
      </c>
      <c r="M69" s="217">
        <v>0.652</v>
      </c>
      <c r="N69" s="218" t="s">
        <v>160</v>
      </c>
      <c r="O69" s="217">
        <v>0.473</v>
      </c>
      <c r="P69" s="74" t="s">
        <v>289</v>
      </c>
      <c r="R69" s="217">
        <v>0.365</v>
      </c>
      <c r="S69" s="218" t="s">
        <v>160</v>
      </c>
      <c r="T69" s="217">
        <v>0.24</v>
      </c>
      <c r="U69" s="213" t="s">
        <v>284</v>
      </c>
    </row>
    <row r="70" spans="2:21" ht="16.5" thickBot="1" thickTop="1">
      <c r="B70" s="12" t="s">
        <v>139</v>
      </c>
      <c r="C70" s="71">
        <v>145.3</v>
      </c>
      <c r="D70" s="67" t="s">
        <v>160</v>
      </c>
      <c r="E70" s="71">
        <v>159</v>
      </c>
      <c r="F70" s="69">
        <f>C70/E70-1</f>
        <v>-0.0861635220125786</v>
      </c>
      <c r="H70" s="72">
        <v>143.2</v>
      </c>
      <c r="I70" s="67" t="s">
        <v>160</v>
      </c>
      <c r="J70" s="72">
        <v>152.5</v>
      </c>
      <c r="K70" s="69">
        <v>-0.06098360655737711</v>
      </c>
      <c r="M70" s="72">
        <v>147.7</v>
      </c>
      <c r="N70" s="67" t="s">
        <v>160</v>
      </c>
      <c r="O70" s="72">
        <v>166.3</v>
      </c>
      <c r="P70" s="69">
        <v>-0.11184606133493702</v>
      </c>
      <c r="R70" s="211">
        <v>145.7</v>
      </c>
      <c r="S70" s="220" t="s">
        <v>160</v>
      </c>
      <c r="T70" s="216">
        <v>158.6</v>
      </c>
      <c r="U70" s="214">
        <v>-0.081</v>
      </c>
    </row>
    <row r="71" spans="2:21" ht="16.5" thickBot="1" thickTop="1">
      <c r="B71" s="12" t="s">
        <v>140</v>
      </c>
      <c r="C71" s="72">
        <v>79.9</v>
      </c>
      <c r="D71" s="67" t="s">
        <v>160</v>
      </c>
      <c r="E71" s="71">
        <v>67</v>
      </c>
      <c r="F71" s="69">
        <f>C71/E71-1</f>
        <v>0.19253731343283587</v>
      </c>
      <c r="H71" s="72">
        <v>90.3</v>
      </c>
      <c r="I71" s="67" t="s">
        <v>160</v>
      </c>
      <c r="J71" s="71">
        <v>83.5</v>
      </c>
      <c r="K71" s="69">
        <v>0.08143712574850293</v>
      </c>
      <c r="M71" s="72">
        <v>96.3</v>
      </c>
      <c r="N71" s="67" t="s">
        <v>160</v>
      </c>
      <c r="O71" s="71">
        <v>78.7</v>
      </c>
      <c r="P71" s="69">
        <v>0.2236340533672172</v>
      </c>
      <c r="R71" s="211">
        <v>53.1</v>
      </c>
      <c r="S71" s="220" t="s">
        <v>160</v>
      </c>
      <c r="T71" s="216">
        <v>38</v>
      </c>
      <c r="U71" s="214">
        <v>0.397</v>
      </c>
    </row>
    <row r="72" spans="2:21" ht="16.5" thickBot="1" thickTop="1">
      <c r="B72" s="54" t="s">
        <v>120</v>
      </c>
      <c r="C72" s="55"/>
      <c r="D72" s="56"/>
      <c r="E72" s="78"/>
      <c r="F72" s="58"/>
      <c r="H72" s="55"/>
      <c r="I72" s="56"/>
      <c r="J72" s="78"/>
      <c r="K72" s="58"/>
      <c r="M72" s="55"/>
      <c r="N72" s="219"/>
      <c r="O72" s="78"/>
      <c r="P72" s="58"/>
      <c r="R72" s="211"/>
      <c r="S72" s="220"/>
      <c r="T72" s="216"/>
      <c r="U72" s="213"/>
    </row>
    <row r="73" spans="2:21" ht="16.5" thickBot="1" thickTop="1">
      <c r="B73" s="12" t="s">
        <v>138</v>
      </c>
      <c r="C73" s="69">
        <v>0.663</v>
      </c>
      <c r="D73" s="48">
        <v>0.592</v>
      </c>
      <c r="E73" s="69">
        <v>0.644</v>
      </c>
      <c r="F73" s="74" t="s">
        <v>309</v>
      </c>
      <c r="H73" s="69">
        <v>0.753</v>
      </c>
      <c r="I73" s="48">
        <v>0.657</v>
      </c>
      <c r="J73" s="69">
        <v>0.702</v>
      </c>
      <c r="K73" s="74" t="s">
        <v>310</v>
      </c>
      <c r="M73" s="217">
        <v>0.706</v>
      </c>
      <c r="N73" s="218">
        <v>0.599</v>
      </c>
      <c r="O73" s="217">
        <v>0.674</v>
      </c>
      <c r="P73" s="74" t="s">
        <v>278</v>
      </c>
      <c r="R73" s="217">
        <v>0.517</v>
      </c>
      <c r="S73" s="218">
        <v>0.39299999999999996</v>
      </c>
      <c r="T73" s="217">
        <v>0.542</v>
      </c>
      <c r="U73" s="213" t="s">
        <v>285</v>
      </c>
    </row>
    <row r="74" spans="2:21" ht="16.5" thickBot="1" thickTop="1">
      <c r="B74" s="12" t="s">
        <v>139</v>
      </c>
      <c r="C74" s="72">
        <v>174.9</v>
      </c>
      <c r="D74" s="53">
        <v>152.8</v>
      </c>
      <c r="E74" s="71">
        <v>181.8</v>
      </c>
      <c r="F74" s="69">
        <f>C74/E74-1</f>
        <v>-0.037953795379538025</v>
      </c>
      <c r="H74" s="72">
        <v>174.8</v>
      </c>
      <c r="I74" s="53">
        <v>167</v>
      </c>
      <c r="J74" s="71">
        <v>183.8</v>
      </c>
      <c r="K74" s="69">
        <v>-0.04896626768226331</v>
      </c>
      <c r="M74" s="72">
        <v>180.3</v>
      </c>
      <c r="N74" s="51">
        <v>150.8</v>
      </c>
      <c r="O74" s="71">
        <v>187.7</v>
      </c>
      <c r="P74" s="69">
        <v>-0.03942461374533823</v>
      </c>
      <c r="R74" s="211">
        <v>168.7</v>
      </c>
      <c r="S74" s="220">
        <v>93.4</v>
      </c>
      <c r="T74" s="216">
        <v>170.6</v>
      </c>
      <c r="U74" s="214">
        <v>-0.011</v>
      </c>
    </row>
    <row r="75" spans="2:21" ht="16.5" thickBot="1" thickTop="1">
      <c r="B75" s="12" t="s">
        <v>140</v>
      </c>
      <c r="C75" s="71">
        <v>116</v>
      </c>
      <c r="D75" s="51">
        <v>90.4</v>
      </c>
      <c r="E75" s="71">
        <v>117.1</v>
      </c>
      <c r="F75" s="69">
        <f>C75/E75-1</f>
        <v>-0.009393680614859012</v>
      </c>
      <c r="H75" s="71">
        <v>131.7</v>
      </c>
      <c r="I75" s="51">
        <v>109.7</v>
      </c>
      <c r="J75" s="71">
        <v>129</v>
      </c>
      <c r="K75" s="69">
        <v>0.020930232558139528</v>
      </c>
      <c r="M75" s="71">
        <v>127.3</v>
      </c>
      <c r="N75" s="51">
        <v>90.3</v>
      </c>
      <c r="O75" s="71">
        <v>126.4</v>
      </c>
      <c r="P75" s="69">
        <v>0.007120253164556889</v>
      </c>
      <c r="R75" s="211">
        <v>87.1</v>
      </c>
      <c r="S75" s="220">
        <v>36.7</v>
      </c>
      <c r="T75" s="216">
        <v>92.5</v>
      </c>
      <c r="U75" s="214">
        <v>-0.058</v>
      </c>
    </row>
    <row r="76" spans="2:6" ht="15.75" thickTop="1">
      <c r="B76" s="24"/>
      <c r="C76" s="40"/>
      <c r="D76" s="40"/>
      <c r="E76" s="40"/>
      <c r="F76" s="40"/>
    </row>
    <row r="77" spans="2:6" ht="15">
      <c r="B77" s="24"/>
      <c r="C77" s="40"/>
      <c r="D77" s="40"/>
      <c r="E77" s="40"/>
      <c r="F77" s="40"/>
    </row>
    <row r="78" spans="2:6" ht="15">
      <c r="B78" s="2"/>
      <c r="C78" s="40"/>
      <c r="D78" s="40"/>
      <c r="E78" s="40"/>
      <c r="F78" s="40"/>
    </row>
    <row r="79" spans="2:6" ht="15">
      <c r="B79" s="24"/>
      <c r="C79" s="40"/>
      <c r="D79" s="40"/>
      <c r="E79" s="40"/>
      <c r="F79" s="40"/>
    </row>
    <row r="80" spans="2:6" ht="15">
      <c r="B80" s="60"/>
      <c r="C80" s="61"/>
      <c r="D80" s="62"/>
      <c r="E80" s="63"/>
      <c r="F80" s="64"/>
    </row>
    <row r="81" spans="2:6" ht="15">
      <c r="B81" s="24"/>
      <c r="C81" s="40"/>
      <c r="D81" s="40"/>
      <c r="E81" s="40"/>
      <c r="F81" s="40"/>
    </row>
    <row r="82" spans="2:6" ht="15">
      <c r="B82" s="24"/>
      <c r="C82" s="40"/>
      <c r="D82" s="40"/>
      <c r="E82" s="40"/>
      <c r="F82" s="40"/>
    </row>
    <row r="83" spans="2:6" ht="15">
      <c r="B83" s="24"/>
      <c r="C83" s="40"/>
      <c r="D83" s="40"/>
      <c r="E83" s="40"/>
      <c r="F83" s="40"/>
    </row>
    <row r="84" spans="2:6" ht="15">
      <c r="B84" s="24"/>
      <c r="C84" s="40"/>
      <c r="D84" s="40"/>
      <c r="E84" s="40"/>
      <c r="F84" s="40"/>
    </row>
  </sheetData>
  <sheetProtection/>
  <mergeCells count="52">
    <mergeCell ref="R42:R43"/>
    <mergeCell ref="S42:T42"/>
    <mergeCell ref="U42:U43"/>
    <mergeCell ref="R58:R59"/>
    <mergeCell ref="S58:T58"/>
    <mergeCell ref="U58:U59"/>
    <mergeCell ref="R4:R5"/>
    <mergeCell ref="S4:T4"/>
    <mergeCell ref="U4:U5"/>
    <mergeCell ref="R20:R21"/>
    <mergeCell ref="S20:T20"/>
    <mergeCell ref="U20:U21"/>
    <mergeCell ref="M42:M43"/>
    <mergeCell ref="N42:O42"/>
    <mergeCell ref="P42:P43"/>
    <mergeCell ref="M58:M59"/>
    <mergeCell ref="N58:O58"/>
    <mergeCell ref="P58:P59"/>
    <mergeCell ref="M4:M5"/>
    <mergeCell ref="N4:O4"/>
    <mergeCell ref="P4:P5"/>
    <mergeCell ref="M20:M21"/>
    <mergeCell ref="N20:O20"/>
    <mergeCell ref="P20:P21"/>
    <mergeCell ref="H42:H43"/>
    <mergeCell ref="I42:J42"/>
    <mergeCell ref="K42:K43"/>
    <mergeCell ref="H58:H59"/>
    <mergeCell ref="I58:J58"/>
    <mergeCell ref="K58:K59"/>
    <mergeCell ref="H4:H5"/>
    <mergeCell ref="I4:J4"/>
    <mergeCell ref="K4:K5"/>
    <mergeCell ref="H20:H21"/>
    <mergeCell ref="I20:J20"/>
    <mergeCell ref="K20:K21"/>
    <mergeCell ref="B4:B5"/>
    <mergeCell ref="C4:C5"/>
    <mergeCell ref="D4:E4"/>
    <mergeCell ref="F4:F5"/>
    <mergeCell ref="B20:B21"/>
    <mergeCell ref="C20:C21"/>
    <mergeCell ref="D20:E20"/>
    <mergeCell ref="F20:F21"/>
    <mergeCell ref="B42:B43"/>
    <mergeCell ref="C42:C43"/>
    <mergeCell ref="D42:E42"/>
    <mergeCell ref="F42:F43"/>
    <mergeCell ref="B58:B59"/>
    <mergeCell ref="C58:C59"/>
    <mergeCell ref="D58:E58"/>
    <mergeCell ref="F58:F59"/>
  </mergeCells>
  <hyperlinks>
    <hyperlink ref="A1" location="'Spis treści'!A1" display="Spis treści"/>
  </hyperlinks>
  <printOptions/>
  <pageMargins left="0.7500000000000001" right="0.7500000000000001" top="1" bottom="1" header="0.5" footer="0.5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10.875" defaultRowHeight="15.75"/>
  <cols>
    <col min="1" max="1" width="5.00390625" style="2" customWidth="1"/>
    <col min="2" max="2" width="74.875" style="5" customWidth="1"/>
    <col min="3" max="9" width="14.875" style="2" customWidth="1"/>
    <col min="10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134</v>
      </c>
    </row>
    <row r="4" spans="2:9" ht="15.75" thickTop="1">
      <c r="B4" s="244"/>
      <c r="C4" s="258" t="s">
        <v>197</v>
      </c>
      <c r="D4" s="258" t="s">
        <v>183</v>
      </c>
      <c r="E4" s="172"/>
      <c r="F4" s="261" t="s">
        <v>167</v>
      </c>
      <c r="G4" s="253" t="s">
        <v>195</v>
      </c>
      <c r="H4" s="254"/>
      <c r="I4" s="242" t="s">
        <v>196</v>
      </c>
    </row>
    <row r="5" spans="2:9" ht="15.75" thickBot="1">
      <c r="B5" s="257"/>
      <c r="C5" s="259"/>
      <c r="D5" s="259"/>
      <c r="E5" s="173" t="s">
        <v>286</v>
      </c>
      <c r="F5" s="262"/>
      <c r="G5" s="255"/>
      <c r="H5" s="256"/>
      <c r="I5" s="246"/>
    </row>
    <row r="6" spans="2:9" ht="16.5" thickBot="1" thickTop="1">
      <c r="B6" s="245"/>
      <c r="C6" s="260"/>
      <c r="D6" s="260"/>
      <c r="E6" s="174"/>
      <c r="F6" s="263"/>
      <c r="G6" s="25" t="s">
        <v>127</v>
      </c>
      <c r="H6" s="25" t="s">
        <v>126</v>
      </c>
      <c r="I6" s="243"/>
    </row>
    <row r="7" spans="2:9" ht="16.5" thickBot="1" thickTop="1">
      <c r="B7" s="44" t="s">
        <v>128</v>
      </c>
      <c r="C7" s="81">
        <f aca="true" t="shared" si="0" ref="C7:H7">SUM(C8:C10)</f>
        <v>107</v>
      </c>
      <c r="D7" s="81">
        <f t="shared" si="0"/>
        <v>106</v>
      </c>
      <c r="E7" s="81">
        <f t="shared" si="0"/>
        <v>106</v>
      </c>
      <c r="F7" s="81">
        <f t="shared" si="0"/>
        <v>69</v>
      </c>
      <c r="G7" s="82">
        <f t="shared" si="0"/>
        <v>67</v>
      </c>
      <c r="H7" s="81">
        <f t="shared" si="0"/>
        <v>102</v>
      </c>
      <c r="I7" s="83">
        <f>C7/H7-1</f>
        <v>0.0490196078431373</v>
      </c>
    </row>
    <row r="8" spans="2:9" ht="16.5" thickBot="1" thickTop="1">
      <c r="B8" s="12" t="s">
        <v>129</v>
      </c>
      <c r="C8" s="84">
        <v>79</v>
      </c>
      <c r="D8" s="84">
        <v>81</v>
      </c>
      <c r="E8" s="84">
        <v>81</v>
      </c>
      <c r="F8" s="84">
        <v>53</v>
      </c>
      <c r="G8" s="160">
        <v>53</v>
      </c>
      <c r="H8" s="162">
        <v>81</v>
      </c>
      <c r="I8" s="47">
        <f>C8/H8-1</f>
        <v>-0.024691358024691357</v>
      </c>
    </row>
    <row r="9" spans="2:9" ht="16.5" thickBot="1" thickTop="1">
      <c r="B9" s="12" t="s">
        <v>130</v>
      </c>
      <c r="C9" s="84">
        <v>10</v>
      </c>
      <c r="D9" s="84">
        <v>10</v>
      </c>
      <c r="E9" s="84">
        <v>10</v>
      </c>
      <c r="F9" s="84">
        <v>3</v>
      </c>
      <c r="G9" s="160">
        <v>3</v>
      </c>
      <c r="H9" s="162">
        <v>9</v>
      </c>
      <c r="I9" s="47">
        <f>C9/H9-1</f>
        <v>0.11111111111111116</v>
      </c>
    </row>
    <row r="10" spans="2:9" ht="16.5" thickBot="1" thickTop="1">
      <c r="B10" s="12" t="s">
        <v>131</v>
      </c>
      <c r="C10" s="84">
        <v>18</v>
      </c>
      <c r="D10" s="84">
        <v>15</v>
      </c>
      <c r="E10" s="84">
        <v>15</v>
      </c>
      <c r="F10" s="84">
        <v>13</v>
      </c>
      <c r="G10" s="160">
        <v>11</v>
      </c>
      <c r="H10" s="162">
        <v>12</v>
      </c>
      <c r="I10" s="47">
        <f>C10/H10-1</f>
        <v>0.5</v>
      </c>
    </row>
    <row r="11" spans="2:9" ht="16.5" thickBot="1" thickTop="1">
      <c r="B11" s="12"/>
      <c r="C11" s="84"/>
      <c r="D11" s="84"/>
      <c r="E11" s="84"/>
      <c r="F11" s="84"/>
      <c r="G11" s="85"/>
      <c r="H11" s="84"/>
      <c r="I11" s="86"/>
    </row>
    <row r="12" spans="2:9" ht="16.5" thickBot="1" thickTop="1">
      <c r="B12" s="54" t="s">
        <v>132</v>
      </c>
      <c r="C12" s="87">
        <f aca="true" t="shared" si="1" ref="C12:H12">SUM(C13:C15)</f>
        <v>18679</v>
      </c>
      <c r="D12" s="87">
        <f t="shared" si="1"/>
        <v>18587</v>
      </c>
      <c r="E12" s="87">
        <f t="shared" si="1"/>
        <v>18585</v>
      </c>
      <c r="F12" s="87">
        <f t="shared" si="1"/>
        <v>11946</v>
      </c>
      <c r="G12" s="88">
        <f t="shared" si="1"/>
        <v>11722</v>
      </c>
      <c r="H12" s="87">
        <f t="shared" si="1"/>
        <v>18146</v>
      </c>
      <c r="I12" s="83">
        <f>C12/H12-1</f>
        <v>0.029372864543149912</v>
      </c>
    </row>
    <row r="13" spans="2:9" ht="16.5" thickBot="1" thickTop="1">
      <c r="B13" s="12" t="s">
        <v>129</v>
      </c>
      <c r="C13" s="89">
        <v>15298</v>
      </c>
      <c r="D13" s="89">
        <v>15462</v>
      </c>
      <c r="E13" s="89">
        <v>15460</v>
      </c>
      <c r="F13" s="89">
        <v>9902</v>
      </c>
      <c r="G13" s="161">
        <v>9902</v>
      </c>
      <c r="H13" s="163">
        <v>15449</v>
      </c>
      <c r="I13" s="47">
        <f>C13/H13-1</f>
        <v>-0.009774095410706174</v>
      </c>
    </row>
    <row r="14" spans="2:9" ht="16.5" thickBot="1" thickTop="1">
      <c r="B14" s="12" t="s">
        <v>130</v>
      </c>
      <c r="C14" s="89">
        <v>1570</v>
      </c>
      <c r="D14" s="89">
        <v>1570</v>
      </c>
      <c r="E14" s="89">
        <v>1570</v>
      </c>
      <c r="F14" s="89">
        <v>663</v>
      </c>
      <c r="G14" s="161">
        <v>663</v>
      </c>
      <c r="H14" s="163">
        <v>1436</v>
      </c>
      <c r="I14" s="47">
        <f>C14/H14-1</f>
        <v>0.0933147632311977</v>
      </c>
    </row>
    <row r="15" spans="2:9" ht="16.5" thickBot="1" thickTop="1">
      <c r="B15" s="12" t="s">
        <v>131</v>
      </c>
      <c r="C15" s="89">
        <v>1811</v>
      </c>
      <c r="D15" s="89">
        <v>1555</v>
      </c>
      <c r="E15" s="89">
        <v>1555</v>
      </c>
      <c r="F15" s="89">
        <v>1381</v>
      </c>
      <c r="G15" s="161">
        <v>1157</v>
      </c>
      <c r="H15" s="163">
        <v>1261</v>
      </c>
      <c r="I15" s="47">
        <f>C15/H15-1</f>
        <v>0.43616177636796194</v>
      </c>
    </row>
    <row r="16" spans="2:9" ht="15.75" thickTop="1">
      <c r="B16" s="24"/>
      <c r="C16" s="40"/>
      <c r="D16" s="40"/>
      <c r="E16" s="40"/>
      <c r="F16" s="40"/>
      <c r="G16" s="40"/>
      <c r="H16" s="40"/>
      <c r="I16" s="40"/>
    </row>
  </sheetData>
  <sheetProtection/>
  <mergeCells count="6">
    <mergeCell ref="G4:H5"/>
    <mergeCell ref="B4:B6"/>
    <mergeCell ref="D4:D6"/>
    <mergeCell ref="F4:F6"/>
    <mergeCell ref="I4:I6"/>
    <mergeCell ref="C4:C6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NOBILI PARTNERS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PYZARA Edyta</cp:lastModifiedBy>
  <cp:lastPrinted>2015-05-14T04:47:14Z</cp:lastPrinted>
  <dcterms:created xsi:type="dcterms:W3CDTF">2014-05-05T23:42:10Z</dcterms:created>
  <dcterms:modified xsi:type="dcterms:W3CDTF">2015-10-29T07:46:16Z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